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tktln.lan\dfs\dokumendid\Osakond\ITS\!UURINGUD\201903 Kiiruspiirangute analüüs\Aruanne\"/>
    </mc:Choice>
  </mc:AlternateContent>
  <bookViews>
    <workbookView xWindow="1815" yWindow="1815" windowWidth="26430" windowHeight="12750" firstSheet="19" activeTab="25"/>
  </bookViews>
  <sheets>
    <sheet name="Pärnu Lai" sheetId="25" r:id="rId1"/>
    <sheet name="Pärnu Merimetsa" sheetId="24" r:id="rId2"/>
    <sheet name="Pärnu Karja" sheetId="23" r:id="rId3"/>
    <sheet name="Pärnu Mai" sheetId="22" r:id="rId4"/>
    <sheet name="Pärnu Riia" sheetId="21" r:id="rId5"/>
    <sheet name="Pärnu Haapsalu" sheetId="20" r:id="rId6"/>
    <sheet name="Tartu Võru" sheetId="26" r:id="rId7"/>
    <sheet name="Tartu Vabaduse" sheetId="19" r:id="rId8"/>
    <sheet name="Tartu Puiestee" sheetId="18" r:id="rId9"/>
    <sheet name="Tartu Ülikooli" sheetId="27" r:id="rId10"/>
    <sheet name="Tartu Sõpruse" sheetId="17" r:id="rId11"/>
    <sheet name="Tartu Jaama" sheetId="16" r:id="rId12"/>
    <sheet name="Viljandi Tallinna" sheetId="15" r:id="rId13"/>
    <sheet name="Viljandi Turu" sheetId="14" r:id="rId14"/>
    <sheet name="Viljandi Riia" sheetId="13" r:id="rId15"/>
    <sheet name="Viljandi Jakobsoni" sheetId="12" r:id="rId16"/>
    <sheet name="Viljandi Leola" sheetId="11" r:id="rId17"/>
    <sheet name="Narva Tallinna" sheetId="10" r:id="rId18"/>
    <sheet name="Narva Puskini" sheetId="9" r:id="rId19"/>
    <sheet name="Narva Kangelaste" sheetId="8" r:id="rId20"/>
    <sheet name="Narva Vestervalli" sheetId="7" r:id="rId21"/>
    <sheet name="Narva Tiimani" sheetId="2" r:id="rId22"/>
    <sheet name="Rapla Viljandi" sheetId="6" r:id="rId23"/>
    <sheet name="Rapla Tallinna" sheetId="5" r:id="rId24"/>
    <sheet name="Rapla Võsa" sheetId="4" r:id="rId25"/>
    <sheet name="Alusparameetrid" sheetId="3" r:id="rId26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1" i="17" l="1"/>
  <c r="D27" i="3"/>
  <c r="D35" i="3"/>
  <c r="D34" i="3"/>
  <c r="D21" i="3"/>
  <c r="D24" i="3"/>
  <c r="D33" i="3"/>
  <c r="D26" i="3"/>
  <c r="D40" i="3"/>
  <c r="D36" i="3"/>
  <c r="D45" i="3"/>
  <c r="D38" i="3"/>
  <c r="D25" i="3"/>
  <c r="D22" i="3"/>
  <c r="G64" i="25" l="1"/>
  <c r="G60" i="25"/>
  <c r="G59" i="25"/>
  <c r="G58" i="25"/>
  <c r="G55" i="25"/>
  <c r="G54" i="25"/>
  <c r="G53" i="25"/>
  <c r="G52" i="25"/>
  <c r="G50" i="25"/>
  <c r="G49" i="25"/>
  <c r="G47" i="25"/>
  <c r="G46" i="25"/>
  <c r="G45" i="25"/>
  <c r="G44" i="25"/>
  <c r="G43" i="25"/>
  <c r="G41" i="25"/>
  <c r="G40" i="25"/>
  <c r="G39" i="25"/>
  <c r="G38" i="25"/>
  <c r="G37" i="25"/>
  <c r="G36" i="25"/>
  <c r="G35" i="25"/>
  <c r="G34" i="25"/>
  <c r="G33" i="25"/>
  <c r="G32" i="25"/>
  <c r="G31" i="25"/>
  <c r="G29" i="25"/>
  <c r="G28" i="25"/>
  <c r="G27" i="25"/>
  <c r="G24" i="25"/>
  <c r="G23" i="25"/>
  <c r="G22" i="25"/>
  <c r="G64" i="24"/>
  <c r="G60" i="24"/>
  <c r="G59" i="24"/>
  <c r="G58" i="24"/>
  <c r="G55" i="24"/>
  <c r="G54" i="24"/>
  <c r="G53" i="24"/>
  <c r="G52" i="24"/>
  <c r="G50" i="24"/>
  <c r="G49" i="24"/>
  <c r="G47" i="24"/>
  <c r="G46" i="24"/>
  <c r="G45" i="24"/>
  <c r="G44" i="24"/>
  <c r="G43" i="24"/>
  <c r="G41" i="24"/>
  <c r="G40" i="24"/>
  <c r="G39" i="24"/>
  <c r="G38" i="24"/>
  <c r="G37" i="24"/>
  <c r="G36" i="24"/>
  <c r="G35" i="24"/>
  <c r="G34" i="24"/>
  <c r="G33" i="24"/>
  <c r="G32" i="24"/>
  <c r="G31" i="24"/>
  <c r="G29" i="24"/>
  <c r="G28" i="24"/>
  <c r="G27" i="24"/>
  <c r="G24" i="24"/>
  <c r="G23" i="24"/>
  <c r="G22" i="24"/>
  <c r="G64" i="23"/>
  <c r="G60" i="23"/>
  <c r="G59" i="23"/>
  <c r="G58" i="23"/>
  <c r="G55" i="23"/>
  <c r="G54" i="23"/>
  <c r="G53" i="23"/>
  <c r="G52" i="23"/>
  <c r="G50" i="23"/>
  <c r="G49" i="23"/>
  <c r="G47" i="23"/>
  <c r="G46" i="23"/>
  <c r="G45" i="23"/>
  <c r="G44" i="23"/>
  <c r="G43" i="23"/>
  <c r="G41" i="23"/>
  <c r="G40" i="23"/>
  <c r="G39" i="23"/>
  <c r="G38" i="23"/>
  <c r="G37" i="23"/>
  <c r="G36" i="23"/>
  <c r="G35" i="23"/>
  <c r="G34" i="23"/>
  <c r="G33" i="23"/>
  <c r="G32" i="23"/>
  <c r="G31" i="23"/>
  <c r="G29" i="23"/>
  <c r="G28" i="23"/>
  <c r="G27" i="23"/>
  <c r="G24" i="23"/>
  <c r="G23" i="23"/>
  <c r="G22" i="23"/>
  <c r="G64" i="22"/>
  <c r="G60" i="22"/>
  <c r="G59" i="22"/>
  <c r="G58" i="22"/>
  <c r="G55" i="22"/>
  <c r="G54" i="22"/>
  <c r="G53" i="22"/>
  <c r="G52" i="22"/>
  <c r="G50" i="22"/>
  <c r="G49" i="22"/>
  <c r="G47" i="22"/>
  <c r="G46" i="22"/>
  <c r="G45" i="22"/>
  <c r="G44" i="22"/>
  <c r="G43" i="22"/>
  <c r="G41" i="22"/>
  <c r="G40" i="22"/>
  <c r="G39" i="22"/>
  <c r="G38" i="22"/>
  <c r="G37" i="22"/>
  <c r="G36" i="22"/>
  <c r="G35" i="22"/>
  <c r="G34" i="22"/>
  <c r="G33" i="22"/>
  <c r="G32" i="22"/>
  <c r="G31" i="22"/>
  <c r="G29" i="22"/>
  <c r="G28" i="22"/>
  <c r="G27" i="22"/>
  <c r="G24" i="22"/>
  <c r="G23" i="22"/>
  <c r="G22" i="22"/>
  <c r="G64" i="21"/>
  <c r="G60" i="21"/>
  <c r="G59" i="21"/>
  <c r="G58" i="21"/>
  <c r="G55" i="21"/>
  <c r="G54" i="21"/>
  <c r="G53" i="21"/>
  <c r="G52" i="21"/>
  <c r="G50" i="21"/>
  <c r="G49" i="21"/>
  <c r="G47" i="21"/>
  <c r="G46" i="21"/>
  <c r="G45" i="21"/>
  <c r="G44" i="21"/>
  <c r="G43" i="21"/>
  <c r="G41" i="21"/>
  <c r="G40" i="21"/>
  <c r="G39" i="21"/>
  <c r="G38" i="21"/>
  <c r="G37" i="21"/>
  <c r="G36" i="21"/>
  <c r="G35" i="21"/>
  <c r="G34" i="21"/>
  <c r="G33" i="21"/>
  <c r="G32" i="21"/>
  <c r="G31" i="21"/>
  <c r="G29" i="21"/>
  <c r="G28" i="21"/>
  <c r="G27" i="21"/>
  <c r="G24" i="21"/>
  <c r="G23" i="21"/>
  <c r="G22" i="21"/>
  <c r="G64" i="20"/>
  <c r="G60" i="20"/>
  <c r="G59" i="20"/>
  <c r="G58" i="20"/>
  <c r="G55" i="20"/>
  <c r="G54" i="20"/>
  <c r="G53" i="20"/>
  <c r="G52" i="20"/>
  <c r="G50" i="20"/>
  <c r="G49" i="20"/>
  <c r="G47" i="20"/>
  <c r="G46" i="20"/>
  <c r="G45" i="20"/>
  <c r="G44" i="20"/>
  <c r="G43" i="20"/>
  <c r="G41" i="20"/>
  <c r="G40" i="20"/>
  <c r="G39" i="20"/>
  <c r="G38" i="20"/>
  <c r="G37" i="20"/>
  <c r="G36" i="20"/>
  <c r="G35" i="20"/>
  <c r="G34" i="20"/>
  <c r="G33" i="20"/>
  <c r="G32" i="20"/>
  <c r="G31" i="20"/>
  <c r="G29" i="20"/>
  <c r="G28" i="20"/>
  <c r="G27" i="20"/>
  <c r="G24" i="20"/>
  <c r="G23" i="20"/>
  <c r="G22" i="20"/>
  <c r="G64" i="26"/>
  <c r="G60" i="26"/>
  <c r="G59" i="26"/>
  <c r="G58" i="26"/>
  <c r="G55" i="26"/>
  <c r="G54" i="26"/>
  <c r="G53" i="26"/>
  <c r="G52" i="26"/>
  <c r="G50" i="26"/>
  <c r="G49" i="26"/>
  <c r="G47" i="26"/>
  <c r="G46" i="26"/>
  <c r="G45" i="26"/>
  <c r="G44" i="26"/>
  <c r="G43" i="26"/>
  <c r="G41" i="26"/>
  <c r="G40" i="26"/>
  <c r="G39" i="26"/>
  <c r="G38" i="26"/>
  <c r="G37" i="26"/>
  <c r="G36" i="26"/>
  <c r="G35" i="26"/>
  <c r="G34" i="26"/>
  <c r="G33" i="26"/>
  <c r="G32" i="26"/>
  <c r="G31" i="26"/>
  <c r="G29" i="26"/>
  <c r="G28" i="26"/>
  <c r="G27" i="26"/>
  <c r="G24" i="26"/>
  <c r="G23" i="26"/>
  <c r="G22" i="26"/>
  <c r="G64" i="19"/>
  <c r="G60" i="19"/>
  <c r="G59" i="19"/>
  <c r="G58" i="19"/>
  <c r="G55" i="19"/>
  <c r="G54" i="19"/>
  <c r="G53" i="19"/>
  <c r="G52" i="19"/>
  <c r="G50" i="19"/>
  <c r="G49" i="19"/>
  <c r="G47" i="19"/>
  <c r="G46" i="19"/>
  <c r="G45" i="19"/>
  <c r="G44" i="19"/>
  <c r="G43" i="19"/>
  <c r="G41" i="19"/>
  <c r="G40" i="19"/>
  <c r="G39" i="19"/>
  <c r="G38" i="19"/>
  <c r="G37" i="19"/>
  <c r="G36" i="19"/>
  <c r="G35" i="19"/>
  <c r="G34" i="19"/>
  <c r="G33" i="19"/>
  <c r="G32" i="19"/>
  <c r="G31" i="19"/>
  <c r="G29" i="19"/>
  <c r="G28" i="19"/>
  <c r="G27" i="19"/>
  <c r="G24" i="19"/>
  <c r="G23" i="19"/>
  <c r="G22" i="19"/>
  <c r="G64" i="18"/>
  <c r="G60" i="18"/>
  <c r="G59" i="18"/>
  <c r="G58" i="18"/>
  <c r="G55" i="18"/>
  <c r="G54" i="18"/>
  <c r="G53" i="18"/>
  <c r="G52" i="18"/>
  <c r="G50" i="18"/>
  <c r="G49" i="18"/>
  <c r="G47" i="18"/>
  <c r="G46" i="18"/>
  <c r="G45" i="18"/>
  <c r="G44" i="18"/>
  <c r="G43" i="18"/>
  <c r="G41" i="18"/>
  <c r="G40" i="18"/>
  <c r="G39" i="18"/>
  <c r="G38" i="18"/>
  <c r="G37" i="18"/>
  <c r="G36" i="18"/>
  <c r="G35" i="18"/>
  <c r="G34" i="18"/>
  <c r="G33" i="18"/>
  <c r="G32" i="18"/>
  <c r="G31" i="18"/>
  <c r="G29" i="18"/>
  <c r="G28" i="18"/>
  <c r="G27" i="18"/>
  <c r="G24" i="18"/>
  <c r="G23" i="18"/>
  <c r="G22" i="18"/>
  <c r="G64" i="27"/>
  <c r="G60" i="27"/>
  <c r="G59" i="27"/>
  <c r="G58" i="27"/>
  <c r="G55" i="27"/>
  <c r="G54" i="27"/>
  <c r="G53" i="27"/>
  <c r="G52" i="27"/>
  <c r="G50" i="27"/>
  <c r="G49" i="27"/>
  <c r="G47" i="27"/>
  <c r="G46" i="27"/>
  <c r="G45" i="27"/>
  <c r="G44" i="27"/>
  <c r="G43" i="27"/>
  <c r="G41" i="27"/>
  <c r="G40" i="27"/>
  <c r="G39" i="27"/>
  <c r="G38" i="27"/>
  <c r="G37" i="27"/>
  <c r="G36" i="27"/>
  <c r="G35" i="27"/>
  <c r="G34" i="27"/>
  <c r="G33" i="27"/>
  <c r="G32" i="27"/>
  <c r="G31" i="27"/>
  <c r="G29" i="27"/>
  <c r="G28" i="27"/>
  <c r="G27" i="27"/>
  <c r="G24" i="27"/>
  <c r="G23" i="27"/>
  <c r="G22" i="27"/>
  <c r="G64" i="17"/>
  <c r="G60" i="17"/>
  <c r="G59" i="17"/>
  <c r="G58" i="17"/>
  <c r="G55" i="17"/>
  <c r="G54" i="17"/>
  <c r="G53" i="17"/>
  <c r="G52" i="17"/>
  <c r="G50" i="17"/>
  <c r="G49" i="17"/>
  <c r="G47" i="17"/>
  <c r="G46" i="17"/>
  <c r="G45" i="17"/>
  <c r="G44" i="17"/>
  <c r="G43" i="17"/>
  <c r="G41" i="17"/>
  <c r="G40" i="17"/>
  <c r="G39" i="17"/>
  <c r="G38" i="17"/>
  <c r="G37" i="17"/>
  <c r="G36" i="17"/>
  <c r="G35" i="17"/>
  <c r="G34" i="17"/>
  <c r="G33" i="17"/>
  <c r="G32" i="17"/>
  <c r="G31" i="17"/>
  <c r="G29" i="17"/>
  <c r="G28" i="17"/>
  <c r="G27" i="17"/>
  <c r="G24" i="17"/>
  <c r="G23" i="17"/>
  <c r="G22" i="17"/>
  <c r="G64" i="16"/>
  <c r="G60" i="16"/>
  <c r="G59" i="16"/>
  <c r="G58" i="16"/>
  <c r="G55" i="16"/>
  <c r="G54" i="16"/>
  <c r="G53" i="16"/>
  <c r="G52" i="16"/>
  <c r="G50" i="16"/>
  <c r="G49" i="16"/>
  <c r="G47" i="16"/>
  <c r="G46" i="16"/>
  <c r="G45" i="16"/>
  <c r="G44" i="16"/>
  <c r="G43" i="16"/>
  <c r="G41" i="16"/>
  <c r="G40" i="16"/>
  <c r="G39" i="16"/>
  <c r="G38" i="16"/>
  <c r="G37" i="16"/>
  <c r="G36" i="16"/>
  <c r="G35" i="16"/>
  <c r="G34" i="16"/>
  <c r="G33" i="16"/>
  <c r="G32" i="16"/>
  <c r="G31" i="16"/>
  <c r="G29" i="16"/>
  <c r="G28" i="16"/>
  <c r="G27" i="16"/>
  <c r="G24" i="16"/>
  <c r="G23" i="16"/>
  <c r="G22" i="16"/>
  <c r="G64" i="15"/>
  <c r="G60" i="15"/>
  <c r="G59" i="15"/>
  <c r="G58" i="15"/>
  <c r="G55" i="15"/>
  <c r="G54" i="15"/>
  <c r="G53" i="15"/>
  <c r="G52" i="15"/>
  <c r="G50" i="15"/>
  <c r="G49" i="15"/>
  <c r="G47" i="15"/>
  <c r="G46" i="15"/>
  <c r="G45" i="15"/>
  <c r="G44" i="15"/>
  <c r="G43" i="15"/>
  <c r="G41" i="15"/>
  <c r="G40" i="15"/>
  <c r="G39" i="15"/>
  <c r="G38" i="15"/>
  <c r="G37" i="15"/>
  <c r="G36" i="15"/>
  <c r="G35" i="15"/>
  <c r="G34" i="15"/>
  <c r="G33" i="15"/>
  <c r="G32" i="15"/>
  <c r="G31" i="15"/>
  <c r="G29" i="15"/>
  <c r="G28" i="15"/>
  <c r="G27" i="15"/>
  <c r="G24" i="15"/>
  <c r="G23" i="15"/>
  <c r="G22" i="15"/>
  <c r="G64" i="14"/>
  <c r="G60" i="14"/>
  <c r="G59" i="14"/>
  <c r="G58" i="14"/>
  <c r="G55" i="14"/>
  <c r="G54" i="14"/>
  <c r="G53" i="14"/>
  <c r="G52" i="14"/>
  <c r="G50" i="14"/>
  <c r="G49" i="14"/>
  <c r="G47" i="14"/>
  <c r="G46" i="14"/>
  <c r="G45" i="14"/>
  <c r="G44" i="14"/>
  <c r="G43" i="14"/>
  <c r="G41" i="14"/>
  <c r="G40" i="14"/>
  <c r="G39" i="14"/>
  <c r="G38" i="14"/>
  <c r="G37" i="14"/>
  <c r="G36" i="14"/>
  <c r="G35" i="14"/>
  <c r="G34" i="14"/>
  <c r="G33" i="14"/>
  <c r="G32" i="14"/>
  <c r="G31" i="14"/>
  <c r="G29" i="14"/>
  <c r="G28" i="14"/>
  <c r="G27" i="14"/>
  <c r="G24" i="14"/>
  <c r="G23" i="14"/>
  <c r="G22" i="14"/>
  <c r="G64" i="13"/>
  <c r="G60" i="13"/>
  <c r="G59" i="13"/>
  <c r="G58" i="13"/>
  <c r="G55" i="13"/>
  <c r="G54" i="13"/>
  <c r="G53" i="13"/>
  <c r="G52" i="13"/>
  <c r="G50" i="13"/>
  <c r="G49" i="13"/>
  <c r="G47" i="13"/>
  <c r="G46" i="13"/>
  <c r="G45" i="13"/>
  <c r="G44" i="13"/>
  <c r="G43" i="13"/>
  <c r="G41" i="13"/>
  <c r="G40" i="13"/>
  <c r="G39" i="13"/>
  <c r="G38" i="13"/>
  <c r="G37" i="13"/>
  <c r="G36" i="13"/>
  <c r="G35" i="13"/>
  <c r="G34" i="13"/>
  <c r="G33" i="13"/>
  <c r="G32" i="13"/>
  <c r="G31" i="13"/>
  <c r="G29" i="13"/>
  <c r="G28" i="13"/>
  <c r="G27" i="13"/>
  <c r="G24" i="13"/>
  <c r="G23" i="13"/>
  <c r="G22" i="13"/>
  <c r="G64" i="12"/>
  <c r="G60" i="12"/>
  <c r="G59" i="12"/>
  <c r="G58" i="12"/>
  <c r="G55" i="12"/>
  <c r="G54" i="12"/>
  <c r="G53" i="12"/>
  <c r="G52" i="12"/>
  <c r="G50" i="12"/>
  <c r="G49" i="12"/>
  <c r="G47" i="12"/>
  <c r="G46" i="12"/>
  <c r="G45" i="12"/>
  <c r="G44" i="12"/>
  <c r="G43" i="12"/>
  <c r="G41" i="12"/>
  <c r="G40" i="12"/>
  <c r="G39" i="12"/>
  <c r="G38" i="12"/>
  <c r="G37" i="12"/>
  <c r="G36" i="12"/>
  <c r="G35" i="12"/>
  <c r="G34" i="12"/>
  <c r="G33" i="12"/>
  <c r="G32" i="12"/>
  <c r="G31" i="12"/>
  <c r="G29" i="12"/>
  <c r="G28" i="12"/>
  <c r="G27" i="12"/>
  <c r="G24" i="12"/>
  <c r="G23" i="12"/>
  <c r="G22" i="12"/>
  <c r="G64" i="11"/>
  <c r="G60" i="11"/>
  <c r="G59" i="11"/>
  <c r="G58" i="11"/>
  <c r="G55" i="11"/>
  <c r="G54" i="11"/>
  <c r="G53" i="11"/>
  <c r="G52" i="11"/>
  <c r="G50" i="11"/>
  <c r="G49" i="11"/>
  <c r="G47" i="11"/>
  <c r="G46" i="11"/>
  <c r="G45" i="11"/>
  <c r="G44" i="11"/>
  <c r="G43" i="11"/>
  <c r="G41" i="11"/>
  <c r="G40" i="11"/>
  <c r="G39" i="11"/>
  <c r="G38" i="11"/>
  <c r="G37" i="11"/>
  <c r="G36" i="11"/>
  <c r="G35" i="11"/>
  <c r="G34" i="11"/>
  <c r="G33" i="11"/>
  <c r="G32" i="11"/>
  <c r="G31" i="11"/>
  <c r="G29" i="11"/>
  <c r="G28" i="11"/>
  <c r="G27" i="11"/>
  <c r="G24" i="11"/>
  <c r="G23" i="11"/>
  <c r="G22" i="11"/>
  <c r="G64" i="10"/>
  <c r="G60" i="10"/>
  <c r="G59" i="10"/>
  <c r="G58" i="10"/>
  <c r="G55" i="10"/>
  <c r="G54" i="10"/>
  <c r="G53" i="10"/>
  <c r="G52" i="10"/>
  <c r="G50" i="10"/>
  <c r="G49" i="10"/>
  <c r="G47" i="10"/>
  <c r="G46" i="10"/>
  <c r="G45" i="10"/>
  <c r="G44" i="10"/>
  <c r="G43" i="10"/>
  <c r="G41" i="10"/>
  <c r="G40" i="10"/>
  <c r="G39" i="10"/>
  <c r="G38" i="10"/>
  <c r="G37" i="10"/>
  <c r="G36" i="10"/>
  <c r="G35" i="10"/>
  <c r="G34" i="10"/>
  <c r="G33" i="10"/>
  <c r="G32" i="10"/>
  <c r="G31" i="10"/>
  <c r="G29" i="10"/>
  <c r="G28" i="10"/>
  <c r="G27" i="10"/>
  <c r="G24" i="10"/>
  <c r="G23" i="10"/>
  <c r="G22" i="10"/>
  <c r="G64" i="9"/>
  <c r="G60" i="9"/>
  <c r="G59" i="9"/>
  <c r="G58" i="9"/>
  <c r="G55" i="9"/>
  <c r="G54" i="9"/>
  <c r="G53" i="9"/>
  <c r="G52" i="9"/>
  <c r="G50" i="9"/>
  <c r="G49" i="9"/>
  <c r="G47" i="9"/>
  <c r="G46" i="9"/>
  <c r="G45" i="9"/>
  <c r="G44" i="9"/>
  <c r="G43" i="9"/>
  <c r="G41" i="9"/>
  <c r="G40" i="9"/>
  <c r="G39" i="9"/>
  <c r="G38" i="9"/>
  <c r="G37" i="9"/>
  <c r="G36" i="9"/>
  <c r="G35" i="9"/>
  <c r="G34" i="9"/>
  <c r="G33" i="9"/>
  <c r="G32" i="9"/>
  <c r="G31" i="9"/>
  <c r="G29" i="9"/>
  <c r="G28" i="9"/>
  <c r="G27" i="9"/>
  <c r="G24" i="9"/>
  <c r="G23" i="9"/>
  <c r="G22" i="9"/>
  <c r="G64" i="8"/>
  <c r="G60" i="8"/>
  <c r="G59" i="8"/>
  <c r="G58" i="8"/>
  <c r="G55" i="8"/>
  <c r="G54" i="8"/>
  <c r="G53" i="8"/>
  <c r="G52" i="8"/>
  <c r="G50" i="8"/>
  <c r="G49" i="8"/>
  <c r="G47" i="8"/>
  <c r="G46" i="8"/>
  <c r="G45" i="8"/>
  <c r="G44" i="8"/>
  <c r="G43" i="8"/>
  <c r="G41" i="8"/>
  <c r="G40" i="8"/>
  <c r="G39" i="8"/>
  <c r="G38" i="8"/>
  <c r="G37" i="8"/>
  <c r="G36" i="8"/>
  <c r="G35" i="8"/>
  <c r="G34" i="8"/>
  <c r="G33" i="8"/>
  <c r="G32" i="8"/>
  <c r="G31" i="8"/>
  <c r="G29" i="8"/>
  <c r="G28" i="8"/>
  <c r="G27" i="8"/>
  <c r="G24" i="8"/>
  <c r="G23" i="8"/>
  <c r="G22" i="8"/>
  <c r="G64" i="7"/>
  <c r="G60" i="7"/>
  <c r="G59" i="7"/>
  <c r="G58" i="7"/>
  <c r="G55" i="7"/>
  <c r="G54" i="7"/>
  <c r="G53" i="7"/>
  <c r="G52" i="7"/>
  <c r="G50" i="7"/>
  <c r="G49" i="7"/>
  <c r="G47" i="7"/>
  <c r="G46" i="7"/>
  <c r="G45" i="7"/>
  <c r="G44" i="7"/>
  <c r="G43" i="7"/>
  <c r="G41" i="7"/>
  <c r="G40" i="7"/>
  <c r="G39" i="7"/>
  <c r="G38" i="7"/>
  <c r="G37" i="7"/>
  <c r="G36" i="7"/>
  <c r="G35" i="7"/>
  <c r="G34" i="7"/>
  <c r="G33" i="7"/>
  <c r="G32" i="7"/>
  <c r="G31" i="7"/>
  <c r="G29" i="7"/>
  <c r="G28" i="7"/>
  <c r="G27" i="7"/>
  <c r="G24" i="7"/>
  <c r="G23" i="7"/>
  <c r="G22" i="7"/>
  <c r="G64" i="2"/>
  <c r="G60" i="2"/>
  <c r="G59" i="2"/>
  <c r="G58" i="2"/>
  <c r="G55" i="2"/>
  <c r="G54" i="2"/>
  <c r="G53" i="2"/>
  <c r="G52" i="2"/>
  <c r="G50" i="2"/>
  <c r="G49" i="2"/>
  <c r="G47" i="2"/>
  <c r="G46" i="2"/>
  <c r="G45" i="2"/>
  <c r="G44" i="2"/>
  <c r="G43" i="2"/>
  <c r="G41" i="2"/>
  <c r="G40" i="2"/>
  <c r="G39" i="2"/>
  <c r="G38" i="2"/>
  <c r="G37" i="2"/>
  <c r="G36" i="2"/>
  <c r="G35" i="2"/>
  <c r="G34" i="2"/>
  <c r="G33" i="2"/>
  <c r="G32" i="2"/>
  <c r="G31" i="2"/>
  <c r="G29" i="2"/>
  <c r="G28" i="2"/>
  <c r="G27" i="2"/>
  <c r="G24" i="2"/>
  <c r="G23" i="2"/>
  <c r="G22" i="2"/>
  <c r="G64" i="6"/>
  <c r="G60" i="6"/>
  <c r="G59" i="6"/>
  <c r="G58" i="6"/>
  <c r="G55" i="6"/>
  <c r="G54" i="6"/>
  <c r="G53" i="6"/>
  <c r="G52" i="6"/>
  <c r="G50" i="6"/>
  <c r="G49" i="6"/>
  <c r="G47" i="6"/>
  <c r="G46" i="6"/>
  <c r="G45" i="6"/>
  <c r="G44" i="6"/>
  <c r="G43" i="6"/>
  <c r="G41" i="6"/>
  <c r="G40" i="6"/>
  <c r="G39" i="6"/>
  <c r="G38" i="6"/>
  <c r="G37" i="6"/>
  <c r="G36" i="6"/>
  <c r="G35" i="6"/>
  <c r="G34" i="6"/>
  <c r="G33" i="6"/>
  <c r="G32" i="6"/>
  <c r="G31" i="6"/>
  <c r="G29" i="6"/>
  <c r="G28" i="6"/>
  <c r="G27" i="6"/>
  <c r="G24" i="6"/>
  <c r="G23" i="6"/>
  <c r="G22" i="6"/>
  <c r="G64" i="5"/>
  <c r="G60" i="5"/>
  <c r="G59" i="5"/>
  <c r="G58" i="5"/>
  <c r="G55" i="5"/>
  <c r="G54" i="5"/>
  <c r="G53" i="5"/>
  <c r="G52" i="5"/>
  <c r="G50" i="5"/>
  <c r="G49" i="5"/>
  <c r="G47" i="5"/>
  <c r="G46" i="5"/>
  <c r="G45" i="5"/>
  <c r="G44" i="5"/>
  <c r="G43" i="5"/>
  <c r="G41" i="5"/>
  <c r="G40" i="5"/>
  <c r="G39" i="5"/>
  <c r="G38" i="5"/>
  <c r="G37" i="5"/>
  <c r="G36" i="5"/>
  <c r="G35" i="5"/>
  <c r="G34" i="5"/>
  <c r="G33" i="5"/>
  <c r="G32" i="5"/>
  <c r="G31" i="5"/>
  <c r="G29" i="5"/>
  <c r="G28" i="5"/>
  <c r="G27" i="5"/>
  <c r="G24" i="5"/>
  <c r="G23" i="5"/>
  <c r="G22" i="5"/>
  <c r="G60" i="4"/>
  <c r="G59" i="4"/>
  <c r="G58" i="4"/>
  <c r="G55" i="4"/>
  <c r="G54" i="4"/>
  <c r="G53" i="4"/>
  <c r="G52" i="4"/>
  <c r="G50" i="4"/>
  <c r="G49" i="4"/>
  <c r="G47" i="4"/>
  <c r="G46" i="4"/>
  <c r="G45" i="4"/>
  <c r="G44" i="4"/>
  <c r="G43" i="4"/>
  <c r="G41" i="4"/>
  <c r="G40" i="4"/>
  <c r="G39" i="4"/>
  <c r="G38" i="4"/>
  <c r="G37" i="4"/>
  <c r="G36" i="4"/>
  <c r="G35" i="4"/>
  <c r="G34" i="4"/>
  <c r="G33" i="4"/>
  <c r="G32" i="4"/>
  <c r="G31" i="4"/>
  <c r="G29" i="4"/>
  <c r="G28" i="4"/>
  <c r="G27" i="4"/>
  <c r="G24" i="4"/>
  <c r="G23" i="4"/>
  <c r="G22" i="4"/>
  <c r="D29" i="3"/>
  <c r="D30" i="3"/>
  <c r="D31" i="3"/>
  <c r="D44" i="3"/>
  <c r="D43" i="3"/>
  <c r="D32" i="3"/>
  <c r="D41" i="3"/>
  <c r="D23" i="3"/>
  <c r="D39" i="3"/>
  <c r="D37" i="3"/>
  <c r="D42" i="3"/>
  <c r="D28" i="3"/>
  <c r="G69" i="26" l="1"/>
  <c r="G69" i="20"/>
  <c r="G70" i="23"/>
  <c r="G69" i="21"/>
  <c r="G70" i="22"/>
  <c r="G70" i="24"/>
  <c r="G69" i="25"/>
  <c r="G70" i="27"/>
  <c r="G70" i="26"/>
  <c r="G70" i="21"/>
  <c r="G70" i="5"/>
  <c r="G70" i="6"/>
  <c r="G70" i="2"/>
  <c r="G70" i="7"/>
  <c r="G70" i="8"/>
  <c r="G70" i="9"/>
  <c r="G69" i="9"/>
  <c r="G70" i="20"/>
  <c r="G70" i="25"/>
  <c r="G70" i="10"/>
  <c r="G70" i="11"/>
  <c r="G70" i="12"/>
  <c r="G70" i="13"/>
  <c r="G70" i="14"/>
  <c r="G70" i="15"/>
  <c r="G70" i="16"/>
  <c r="G70" i="17"/>
  <c r="G69" i="27"/>
  <c r="G70" i="18"/>
  <c r="G70" i="19"/>
  <c r="G69" i="19"/>
  <c r="G69" i="24"/>
  <c r="G69" i="23"/>
  <c r="G69" i="22"/>
  <c r="G69" i="18"/>
  <c r="G69" i="17"/>
  <c r="G69" i="16"/>
  <c r="G69" i="15"/>
  <c r="G69" i="14"/>
  <c r="G69" i="13"/>
  <c r="G69" i="12"/>
  <c r="G69" i="11"/>
  <c r="G69" i="10"/>
  <c r="G69" i="8"/>
  <c r="G69" i="7"/>
  <c r="G69" i="2"/>
  <c r="G69" i="6"/>
  <c r="G69" i="5"/>
  <c r="H64" i="27"/>
  <c r="H61" i="27"/>
  <c r="H58" i="27"/>
  <c r="H52" i="27"/>
  <c r="H49" i="27"/>
  <c r="H43" i="27"/>
  <c r="H35" i="27"/>
  <c r="H31" i="27"/>
  <c r="H27" i="27"/>
  <c r="H22" i="27"/>
  <c r="H13" i="27"/>
  <c r="H11" i="27"/>
  <c r="H4" i="27"/>
  <c r="F19" i="27" s="1"/>
  <c r="H64" i="26"/>
  <c r="H61" i="26"/>
  <c r="H58" i="26"/>
  <c r="H52" i="26"/>
  <c r="H49" i="26"/>
  <c r="H43" i="26"/>
  <c r="H35" i="26"/>
  <c r="H31" i="26"/>
  <c r="H27" i="26"/>
  <c r="H22" i="26"/>
  <c r="F19" i="26"/>
  <c r="H13" i="26"/>
  <c r="H11" i="26"/>
  <c r="H4" i="26"/>
  <c r="F66" i="27" l="1"/>
  <c r="F66" i="26"/>
  <c r="H61" i="25"/>
  <c r="H58" i="25"/>
  <c r="H52" i="25"/>
  <c r="H49" i="25"/>
  <c r="H43" i="25"/>
  <c r="H35" i="25"/>
  <c r="H31" i="25"/>
  <c r="H27" i="25"/>
  <c r="H22" i="25"/>
  <c r="H13" i="25"/>
  <c r="H11" i="25"/>
  <c r="H4" i="25"/>
  <c r="H61" i="24"/>
  <c r="H58" i="24"/>
  <c r="H52" i="24"/>
  <c r="H49" i="24"/>
  <c r="H43" i="24"/>
  <c r="H35" i="24"/>
  <c r="H31" i="24"/>
  <c r="H27" i="24"/>
  <c r="H22" i="24"/>
  <c r="H13" i="24"/>
  <c r="H11" i="24"/>
  <c r="H4" i="24"/>
  <c r="H61" i="23"/>
  <c r="H58" i="23"/>
  <c r="H52" i="23"/>
  <c r="H49" i="23"/>
  <c r="H43" i="23"/>
  <c r="H35" i="23"/>
  <c r="H31" i="23"/>
  <c r="H27" i="23"/>
  <c r="H22" i="23"/>
  <c r="H13" i="23"/>
  <c r="H11" i="23"/>
  <c r="H4" i="23"/>
  <c r="H61" i="22"/>
  <c r="H58" i="22"/>
  <c r="H52" i="22"/>
  <c r="H49" i="22"/>
  <c r="H43" i="22"/>
  <c r="H35" i="22"/>
  <c r="H31" i="22"/>
  <c r="H27" i="22"/>
  <c r="H22" i="22"/>
  <c r="H13" i="22"/>
  <c r="H11" i="22"/>
  <c r="H4" i="22"/>
  <c r="H64" i="21"/>
  <c r="H61" i="21"/>
  <c r="H58" i="21"/>
  <c r="H52" i="21"/>
  <c r="H49" i="21"/>
  <c r="H43" i="21"/>
  <c r="H35" i="21"/>
  <c r="H31" i="21"/>
  <c r="H27" i="21"/>
  <c r="H22" i="21"/>
  <c r="H13" i="21"/>
  <c r="H11" i="21"/>
  <c r="H4" i="21"/>
  <c r="H61" i="20"/>
  <c r="H58" i="20"/>
  <c r="H52" i="20"/>
  <c r="H49" i="20"/>
  <c r="H43" i="20"/>
  <c r="H35" i="20"/>
  <c r="H31" i="20"/>
  <c r="H27" i="20"/>
  <c r="H22" i="20"/>
  <c r="H13" i="20"/>
  <c r="H11" i="20"/>
  <c r="H4" i="20"/>
  <c r="H61" i="19"/>
  <c r="H58" i="19"/>
  <c r="H52" i="19"/>
  <c r="H49" i="19"/>
  <c r="H43" i="19"/>
  <c r="H35" i="19"/>
  <c r="H31" i="19"/>
  <c r="H27" i="19"/>
  <c r="H22" i="19"/>
  <c r="H13" i="19"/>
  <c r="H11" i="19"/>
  <c r="H4" i="19"/>
  <c r="H61" i="18"/>
  <c r="H58" i="18"/>
  <c r="H52" i="18"/>
  <c r="H49" i="18"/>
  <c r="H43" i="18"/>
  <c r="H35" i="18"/>
  <c r="H31" i="18"/>
  <c r="H27" i="18"/>
  <c r="H22" i="18"/>
  <c r="H13" i="18"/>
  <c r="H11" i="18"/>
  <c r="H4" i="18"/>
  <c r="H61" i="17"/>
  <c r="H58" i="17"/>
  <c r="H52" i="17"/>
  <c r="H49" i="17"/>
  <c r="H43" i="17"/>
  <c r="H35" i="17"/>
  <c r="H31" i="17"/>
  <c r="H27" i="17"/>
  <c r="H22" i="17"/>
  <c r="H13" i="17"/>
  <c r="H4" i="17"/>
  <c r="H61" i="16"/>
  <c r="H58" i="16"/>
  <c r="H52" i="16"/>
  <c r="H49" i="16"/>
  <c r="H43" i="16"/>
  <c r="H35" i="16"/>
  <c r="H31" i="16"/>
  <c r="H27" i="16"/>
  <c r="H22" i="16"/>
  <c r="H13" i="16"/>
  <c r="H11" i="16"/>
  <c r="H4" i="16"/>
  <c r="H61" i="15"/>
  <c r="H58" i="15"/>
  <c r="H52" i="15"/>
  <c r="H49" i="15"/>
  <c r="H43" i="15"/>
  <c r="H35" i="15"/>
  <c r="H31" i="15"/>
  <c r="H27" i="15"/>
  <c r="H22" i="15"/>
  <c r="H13" i="15"/>
  <c r="H11" i="15"/>
  <c r="H4" i="15"/>
  <c r="H64" i="14"/>
  <c r="H61" i="14"/>
  <c r="H58" i="14"/>
  <c r="H52" i="14"/>
  <c r="H49" i="14"/>
  <c r="H43" i="14"/>
  <c r="H35" i="14"/>
  <c r="H31" i="14"/>
  <c r="H27" i="14"/>
  <c r="H22" i="14"/>
  <c r="H13" i="14"/>
  <c r="H11" i="14"/>
  <c r="H4" i="14"/>
  <c r="H61" i="13"/>
  <c r="H58" i="13"/>
  <c r="H52" i="13"/>
  <c r="H49" i="13"/>
  <c r="H43" i="13"/>
  <c r="H35" i="13"/>
  <c r="H31" i="13"/>
  <c r="H27" i="13"/>
  <c r="H22" i="13"/>
  <c r="H13" i="13"/>
  <c r="H11" i="13"/>
  <c r="H4" i="13"/>
  <c r="H61" i="12"/>
  <c r="H58" i="12"/>
  <c r="H52" i="12"/>
  <c r="H49" i="12"/>
  <c r="H43" i="12"/>
  <c r="H35" i="12"/>
  <c r="H31" i="12"/>
  <c r="H27" i="12"/>
  <c r="H22" i="12"/>
  <c r="H13" i="12"/>
  <c r="H11" i="12"/>
  <c r="H4" i="12"/>
  <c r="F19" i="12" s="1"/>
  <c r="H61" i="11"/>
  <c r="H58" i="11"/>
  <c r="H52" i="11"/>
  <c r="H49" i="11"/>
  <c r="H43" i="11"/>
  <c r="H35" i="11"/>
  <c r="H31" i="11"/>
  <c r="H27" i="11"/>
  <c r="H22" i="11"/>
  <c r="H13" i="11"/>
  <c r="H11" i="11"/>
  <c r="H4" i="11"/>
  <c r="H61" i="10"/>
  <c r="H58" i="10"/>
  <c r="H52" i="10"/>
  <c r="H49" i="10"/>
  <c r="H43" i="10"/>
  <c r="H35" i="10"/>
  <c r="H31" i="10"/>
  <c r="H27" i="10"/>
  <c r="H22" i="10"/>
  <c r="H13" i="10"/>
  <c r="H11" i="10"/>
  <c r="H4" i="10"/>
  <c r="H61" i="9"/>
  <c r="H58" i="9"/>
  <c r="H52" i="9"/>
  <c r="H49" i="9"/>
  <c r="H43" i="9"/>
  <c r="H35" i="9"/>
  <c r="H31" i="9"/>
  <c r="H27" i="9"/>
  <c r="H22" i="9"/>
  <c r="H13" i="9"/>
  <c r="H11" i="9"/>
  <c r="H4" i="9"/>
  <c r="H61" i="8"/>
  <c r="H58" i="8"/>
  <c r="H52" i="8"/>
  <c r="H49" i="8"/>
  <c r="H43" i="8"/>
  <c r="H35" i="8"/>
  <c r="H31" i="8"/>
  <c r="H27" i="8"/>
  <c r="H22" i="8"/>
  <c r="H13" i="8"/>
  <c r="H11" i="8"/>
  <c r="H4" i="8"/>
  <c r="H61" i="7"/>
  <c r="H58" i="7"/>
  <c r="H52" i="7"/>
  <c r="H49" i="7"/>
  <c r="H43" i="7"/>
  <c r="H35" i="7"/>
  <c r="H31" i="7"/>
  <c r="H27" i="7"/>
  <c r="H22" i="7"/>
  <c r="H13" i="7"/>
  <c r="H11" i="7"/>
  <c r="H4" i="7"/>
  <c r="H61" i="6"/>
  <c r="H58" i="6"/>
  <c r="H52" i="6"/>
  <c r="H49" i="6"/>
  <c r="H43" i="6"/>
  <c r="H35" i="6"/>
  <c r="H31" i="6"/>
  <c r="H27" i="6"/>
  <c r="H22" i="6"/>
  <c r="H13" i="6"/>
  <c r="H11" i="6"/>
  <c r="H4" i="6"/>
  <c r="H61" i="5"/>
  <c r="H58" i="5"/>
  <c r="H52" i="5"/>
  <c r="H49" i="5"/>
  <c r="H43" i="5"/>
  <c r="H35" i="5"/>
  <c r="H31" i="5"/>
  <c r="H27" i="5"/>
  <c r="H22" i="5"/>
  <c r="H13" i="5"/>
  <c r="H11" i="5"/>
  <c r="H4" i="5"/>
  <c r="G64" i="4"/>
  <c r="G69" i="4" s="1"/>
  <c r="H61" i="4"/>
  <c r="H58" i="4"/>
  <c r="H52" i="4"/>
  <c r="H49" i="4"/>
  <c r="H43" i="4"/>
  <c r="H35" i="4"/>
  <c r="H31" i="4"/>
  <c r="H27" i="4"/>
  <c r="H22" i="4"/>
  <c r="H13" i="4"/>
  <c r="H11" i="4"/>
  <c r="H4" i="4"/>
  <c r="G70" i="4" l="1"/>
  <c r="F19" i="10"/>
  <c r="F19" i="14"/>
  <c r="F19" i="16"/>
  <c r="F19" i="18"/>
  <c r="F19" i="21"/>
  <c r="F19" i="24"/>
  <c r="H64" i="13"/>
  <c r="F66" i="13" s="1"/>
  <c r="F66" i="21"/>
  <c r="F19" i="5"/>
  <c r="F19" i="7"/>
  <c r="F19" i="13"/>
  <c r="F19" i="15"/>
  <c r="F19" i="19"/>
  <c r="F19" i="4"/>
  <c r="H64" i="5"/>
  <c r="F66" i="5" s="1"/>
  <c r="F19" i="9"/>
  <c r="F19" i="20"/>
  <c r="F19" i="22"/>
  <c r="F19" i="25"/>
  <c r="F19" i="23"/>
  <c r="F19" i="6"/>
  <c r="F19" i="8"/>
  <c r="H64" i="9"/>
  <c r="F66" i="9" s="1"/>
  <c r="F19" i="11"/>
  <c r="F66" i="14"/>
  <c r="F19" i="17"/>
  <c r="H64" i="25"/>
  <c r="F66" i="25" s="1"/>
  <c r="H64" i="24"/>
  <c r="F66" i="24" s="1"/>
  <c r="H64" i="23"/>
  <c r="F66" i="23" s="1"/>
  <c r="H64" i="22"/>
  <c r="F66" i="22" s="1"/>
  <c r="H64" i="20"/>
  <c r="F66" i="20" s="1"/>
  <c r="H64" i="19"/>
  <c r="F66" i="19" s="1"/>
  <c r="H64" i="18"/>
  <c r="F66" i="18" s="1"/>
  <c r="H64" i="17"/>
  <c r="F66" i="17" s="1"/>
  <c r="H64" i="16"/>
  <c r="F66" i="16" s="1"/>
  <c r="H64" i="15"/>
  <c r="F66" i="15" s="1"/>
  <c r="H64" i="12"/>
  <c r="F66" i="12" s="1"/>
  <c r="H64" i="11"/>
  <c r="F66" i="11" s="1"/>
  <c r="H64" i="10"/>
  <c r="F66" i="10" s="1"/>
  <c r="H64" i="8"/>
  <c r="F66" i="8" s="1"/>
  <c r="H64" i="7"/>
  <c r="F66" i="7" s="1"/>
  <c r="H64" i="6"/>
  <c r="F66" i="6" s="1"/>
  <c r="H64" i="4"/>
  <c r="F66" i="4" s="1"/>
  <c r="H13" i="2"/>
  <c r="H4" i="2" l="1"/>
  <c r="Q28" i="3" l="1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H20" i="26" s="1"/>
  <c r="H66" i="26" s="1"/>
  <c r="Q12" i="3"/>
  <c r="Q11" i="3"/>
  <c r="Q10" i="3"/>
  <c r="Q9" i="3"/>
  <c r="Q8" i="3"/>
  <c r="Q7" i="3"/>
  <c r="Q5" i="3"/>
  <c r="H20" i="27" s="1"/>
  <c r="H66" i="27" s="1"/>
  <c r="Q6" i="3"/>
  <c r="Q4" i="3"/>
  <c r="D4" i="3"/>
  <c r="E4" i="3"/>
  <c r="F4" i="3"/>
  <c r="G4" i="3"/>
  <c r="H4" i="3"/>
  <c r="D5" i="3"/>
  <c r="E5" i="3"/>
  <c r="F5" i="3"/>
  <c r="G5" i="3"/>
  <c r="H5" i="3"/>
  <c r="D6" i="3"/>
  <c r="E6" i="3"/>
  <c r="F6" i="3"/>
  <c r="G6" i="3"/>
  <c r="H6" i="3"/>
  <c r="E7" i="3"/>
  <c r="F7" i="3"/>
  <c r="G7" i="3"/>
  <c r="H7" i="3"/>
  <c r="D7" i="3"/>
  <c r="E8" i="3"/>
  <c r="F8" i="3"/>
  <c r="G8" i="3"/>
  <c r="H8" i="3"/>
  <c r="D8" i="3"/>
  <c r="B30" i="3"/>
  <c r="B27" i="3"/>
  <c r="H67" i="26" l="1"/>
  <c r="H67" i="27"/>
  <c r="H20" i="19"/>
  <c r="H66" i="19" s="1"/>
  <c r="H20" i="24"/>
  <c r="H66" i="24" s="1"/>
  <c r="H20" i="5"/>
  <c r="H66" i="5" s="1"/>
  <c r="H20" i="18"/>
  <c r="H66" i="18" s="1"/>
  <c r="H20" i="13"/>
  <c r="H66" i="13" s="1"/>
  <c r="H20" i="7"/>
  <c r="H66" i="7" s="1"/>
  <c r="H20" i="21"/>
  <c r="H66" i="21" s="1"/>
  <c r="H20" i="12"/>
  <c r="H66" i="12" s="1"/>
  <c r="H20" i="16"/>
  <c r="H66" i="16" s="1"/>
  <c r="H20" i="14"/>
  <c r="H66" i="14" s="1"/>
  <c r="H20" i="15"/>
  <c r="H66" i="15" s="1"/>
  <c r="H20" i="10"/>
  <c r="H66" i="10" s="1"/>
  <c r="H20" i="23"/>
  <c r="H66" i="23" s="1"/>
  <c r="H20" i="20"/>
  <c r="H66" i="20" s="1"/>
  <c r="H20" i="8"/>
  <c r="H66" i="8" s="1"/>
  <c r="H20" i="6"/>
  <c r="H66" i="6" s="1"/>
  <c r="H20" i="22"/>
  <c r="H66" i="22" s="1"/>
  <c r="H20" i="11"/>
  <c r="H66" i="11" s="1"/>
  <c r="H20" i="25"/>
  <c r="H66" i="25" s="1"/>
  <c r="H20" i="17"/>
  <c r="H66" i="17" s="1"/>
  <c r="H20" i="4"/>
  <c r="H66" i="4" s="1"/>
  <c r="H20" i="9"/>
  <c r="H66" i="9" s="1"/>
  <c r="H35" i="2"/>
  <c r="H11" i="2"/>
  <c r="H43" i="2"/>
  <c r="B28" i="3"/>
  <c r="B37" i="3"/>
  <c r="B35" i="3"/>
  <c r="B45" i="3"/>
  <c r="B25" i="3"/>
  <c r="B34" i="3"/>
  <c r="B23" i="3"/>
  <c r="B43" i="3"/>
  <c r="B22" i="3"/>
  <c r="B44" i="3"/>
  <c r="B21" i="3"/>
  <c r="B41" i="3"/>
  <c r="B38" i="3"/>
  <c r="B40" i="3"/>
  <c r="B29" i="3"/>
  <c r="B31" i="3"/>
  <c r="B39" i="3"/>
  <c r="B36" i="3"/>
  <c r="B33" i="3"/>
  <c r="B26" i="3"/>
  <c r="B32" i="3"/>
  <c r="B24" i="3"/>
  <c r="I67" i="26" l="1"/>
  <c r="I35" i="26"/>
  <c r="I35" i="27"/>
  <c r="I67" i="27"/>
  <c r="H67" i="8"/>
  <c r="H67" i="15"/>
  <c r="H67" i="21"/>
  <c r="H67" i="5"/>
  <c r="H67" i="9"/>
  <c r="H67" i="11"/>
  <c r="H67" i="20"/>
  <c r="H67" i="14"/>
  <c r="H67" i="7"/>
  <c r="H67" i="24"/>
  <c r="H67" i="4"/>
  <c r="H67" i="22"/>
  <c r="H67" i="23"/>
  <c r="H67" i="16"/>
  <c r="H67" i="13"/>
  <c r="H67" i="19"/>
  <c r="H67" i="25"/>
  <c r="H67" i="17"/>
  <c r="H67" i="6"/>
  <c r="H67" i="10"/>
  <c r="H67" i="12"/>
  <c r="H67" i="18"/>
  <c r="H61" i="2"/>
  <c r="C28" i="3"/>
  <c r="C30" i="3"/>
  <c r="C21" i="3"/>
  <c r="C31" i="3"/>
  <c r="C34" i="3"/>
  <c r="C41" i="3"/>
  <c r="C38" i="3"/>
  <c r="C29" i="3"/>
  <c r="C44" i="3"/>
  <c r="C33" i="3"/>
  <c r="C27" i="3"/>
  <c r="C45" i="3"/>
  <c r="C23" i="3"/>
  <c r="C35" i="3"/>
  <c r="C40" i="3"/>
  <c r="C37" i="3"/>
  <c r="I67" i="19" l="1"/>
  <c r="I35" i="19"/>
  <c r="I35" i="4"/>
  <c r="I67" i="4"/>
  <c r="I67" i="5"/>
  <c r="I35" i="5"/>
  <c r="I67" i="6"/>
  <c r="I35" i="6"/>
  <c r="I35" i="7"/>
  <c r="I67" i="7"/>
  <c r="I35" i="8"/>
  <c r="I67" i="8"/>
  <c r="I67" i="9"/>
  <c r="I35" i="9"/>
  <c r="I67" i="10"/>
  <c r="I35" i="10"/>
  <c r="I67" i="11"/>
  <c r="I35" i="11"/>
  <c r="I67" i="12"/>
  <c r="I35" i="12"/>
  <c r="I67" i="13"/>
  <c r="I35" i="13"/>
  <c r="I35" i="14"/>
  <c r="I67" i="14"/>
  <c r="I35" i="15"/>
  <c r="I67" i="15"/>
  <c r="I67" i="16"/>
  <c r="I35" i="16"/>
  <c r="I35" i="17"/>
  <c r="I67" i="17"/>
  <c r="I67" i="18"/>
  <c r="I35" i="18"/>
  <c r="I35" i="20"/>
  <c r="I67" i="20"/>
  <c r="I35" i="21"/>
  <c r="I67" i="21"/>
  <c r="I67" i="22"/>
  <c r="I35" i="22"/>
  <c r="I67" i="23"/>
  <c r="I35" i="23"/>
  <c r="I35" i="24"/>
  <c r="I67" i="24"/>
  <c r="I35" i="25"/>
  <c r="I67" i="25"/>
  <c r="F19" i="2"/>
  <c r="H58" i="2"/>
  <c r="H52" i="2"/>
  <c r="H49" i="2"/>
  <c r="H27" i="2"/>
  <c r="H22" i="2"/>
  <c r="H31" i="2"/>
  <c r="C39" i="3"/>
  <c r="C32" i="3"/>
  <c r="C26" i="3"/>
  <c r="C22" i="3"/>
  <c r="C36" i="3"/>
  <c r="C43" i="3"/>
  <c r="C25" i="3"/>
  <c r="C24" i="3"/>
  <c r="H64" i="2" l="1"/>
  <c r="F66" i="2" s="1"/>
  <c r="H20" i="2"/>
  <c r="H66" i="2" l="1"/>
  <c r="B42" i="3"/>
  <c r="H67" i="2" l="1"/>
  <c r="C42" i="3"/>
  <c r="I67" i="2" l="1"/>
  <c r="I35" i="2"/>
</calcChain>
</file>

<file path=xl/comments1.xml><?xml version="1.0" encoding="utf-8"?>
<comments xmlns="http://schemas.openxmlformats.org/spreadsheetml/2006/main">
  <authors>
    <author>Dago</author>
  </authors>
  <commentList>
    <comment ref="F27" authorId="0" shapeId="0">
      <text>
        <r>
          <rPr>
            <b/>
            <sz val="9"/>
            <color indexed="81"/>
            <rFont val="Tahoma"/>
            <family val="2"/>
            <charset val="186"/>
          </rPr>
          <t>A B C</t>
        </r>
      </text>
    </comment>
    <comment ref="F31" authorId="0" shapeId="0">
      <text>
        <r>
          <rPr>
            <b/>
            <sz val="9"/>
            <color indexed="81"/>
            <rFont val="Tahoma"/>
            <family val="2"/>
            <charset val="186"/>
          </rPr>
          <t>A B C D</t>
        </r>
      </text>
    </comment>
    <comment ref="F35" authorId="0" shapeId="0">
      <text>
        <r>
          <rPr>
            <b/>
            <sz val="9"/>
            <color indexed="81"/>
            <rFont val="Tahoma"/>
            <family val="2"/>
            <charset val="186"/>
          </rPr>
          <t>A B C D</t>
        </r>
      </text>
    </comment>
    <comment ref="F43" authorId="0" shapeId="0">
      <text>
        <r>
          <rPr>
            <b/>
            <sz val="9"/>
            <color indexed="81"/>
            <rFont val="Tahoma"/>
            <family val="2"/>
            <charset val="186"/>
          </rPr>
          <t>A B C D</t>
        </r>
      </text>
    </comment>
    <comment ref="F49" authorId="0" shapeId="0">
      <text>
        <r>
          <rPr>
            <b/>
            <sz val="9"/>
            <color indexed="81"/>
            <rFont val="Tahoma"/>
            <family val="2"/>
            <charset val="186"/>
          </rPr>
          <t>A B</t>
        </r>
      </text>
    </comment>
    <comment ref="F52" authorId="0" shapeId="0">
      <text>
        <r>
          <rPr>
            <b/>
            <sz val="9"/>
            <color indexed="81"/>
            <rFont val="Tahoma"/>
            <family val="2"/>
            <charset val="186"/>
          </rPr>
          <t>A B C D</t>
        </r>
      </text>
    </comment>
    <comment ref="F58" authorId="0" shapeId="0">
      <text>
        <r>
          <rPr>
            <b/>
            <sz val="9"/>
            <color indexed="81"/>
            <rFont val="Tahoma"/>
            <family val="2"/>
            <charset val="186"/>
          </rPr>
          <t>A B C</t>
        </r>
      </text>
    </comment>
    <comment ref="F61" authorId="0" shapeId="0">
      <text>
        <r>
          <rPr>
            <b/>
            <sz val="9"/>
            <color indexed="81"/>
            <rFont val="Tahoma"/>
            <family val="2"/>
            <charset val="186"/>
          </rPr>
          <t>meetrit</t>
        </r>
      </text>
    </comment>
    <comment ref="F64" authorId="0" shapeId="0">
      <text>
        <r>
          <rPr>
            <b/>
            <sz val="9"/>
            <color indexed="81"/>
            <rFont val="Tahoma"/>
            <family val="2"/>
            <charset val="186"/>
          </rPr>
          <t>km/h</t>
        </r>
      </text>
    </comment>
  </commentList>
</comments>
</file>

<file path=xl/comments10.xml><?xml version="1.0" encoding="utf-8"?>
<comments xmlns="http://schemas.openxmlformats.org/spreadsheetml/2006/main">
  <authors>
    <author>Dago</author>
  </authors>
  <commentList>
    <comment ref="F27" authorId="0" shapeId="0">
      <text>
        <r>
          <rPr>
            <b/>
            <sz val="9"/>
            <color indexed="81"/>
            <rFont val="Tahoma"/>
            <family val="2"/>
            <charset val="186"/>
          </rPr>
          <t>A B C</t>
        </r>
      </text>
    </comment>
    <comment ref="F31" authorId="0" shapeId="0">
      <text>
        <r>
          <rPr>
            <b/>
            <sz val="9"/>
            <color indexed="81"/>
            <rFont val="Tahoma"/>
            <family val="2"/>
            <charset val="186"/>
          </rPr>
          <t>A B C D</t>
        </r>
      </text>
    </comment>
    <comment ref="F35" authorId="0" shapeId="0">
      <text>
        <r>
          <rPr>
            <b/>
            <sz val="9"/>
            <color indexed="81"/>
            <rFont val="Tahoma"/>
            <family val="2"/>
            <charset val="186"/>
          </rPr>
          <t>A B C D</t>
        </r>
      </text>
    </comment>
    <comment ref="F43" authorId="0" shapeId="0">
      <text>
        <r>
          <rPr>
            <b/>
            <sz val="9"/>
            <color indexed="81"/>
            <rFont val="Tahoma"/>
            <family val="2"/>
            <charset val="186"/>
          </rPr>
          <t>A B C D</t>
        </r>
      </text>
    </comment>
    <comment ref="F49" authorId="0" shapeId="0">
      <text>
        <r>
          <rPr>
            <b/>
            <sz val="9"/>
            <color indexed="81"/>
            <rFont val="Tahoma"/>
            <family val="2"/>
            <charset val="186"/>
          </rPr>
          <t>A B</t>
        </r>
      </text>
    </comment>
    <comment ref="F52" authorId="0" shapeId="0">
      <text>
        <r>
          <rPr>
            <b/>
            <sz val="9"/>
            <color indexed="81"/>
            <rFont val="Tahoma"/>
            <family val="2"/>
            <charset val="186"/>
          </rPr>
          <t>A B C D</t>
        </r>
      </text>
    </comment>
    <comment ref="F58" authorId="0" shapeId="0">
      <text>
        <r>
          <rPr>
            <b/>
            <sz val="9"/>
            <color indexed="81"/>
            <rFont val="Tahoma"/>
            <family val="2"/>
            <charset val="186"/>
          </rPr>
          <t>A B C</t>
        </r>
      </text>
    </comment>
    <comment ref="F61" authorId="0" shapeId="0">
      <text>
        <r>
          <rPr>
            <b/>
            <sz val="9"/>
            <color indexed="81"/>
            <rFont val="Tahoma"/>
            <family val="2"/>
            <charset val="186"/>
          </rPr>
          <t>meetrit</t>
        </r>
      </text>
    </comment>
    <comment ref="F64" authorId="0" shapeId="0">
      <text>
        <r>
          <rPr>
            <b/>
            <sz val="9"/>
            <color indexed="81"/>
            <rFont val="Tahoma"/>
            <family val="2"/>
            <charset val="186"/>
          </rPr>
          <t>km/h</t>
        </r>
      </text>
    </comment>
  </commentList>
</comments>
</file>

<file path=xl/comments11.xml><?xml version="1.0" encoding="utf-8"?>
<comments xmlns="http://schemas.openxmlformats.org/spreadsheetml/2006/main">
  <authors>
    <author>Dago</author>
  </authors>
  <commentList>
    <comment ref="F27" authorId="0" shapeId="0">
      <text>
        <r>
          <rPr>
            <b/>
            <sz val="9"/>
            <color indexed="81"/>
            <rFont val="Tahoma"/>
            <family val="2"/>
            <charset val="186"/>
          </rPr>
          <t>A B C</t>
        </r>
      </text>
    </comment>
    <comment ref="F31" authorId="0" shapeId="0">
      <text>
        <r>
          <rPr>
            <b/>
            <sz val="9"/>
            <color indexed="81"/>
            <rFont val="Tahoma"/>
            <family val="2"/>
            <charset val="186"/>
          </rPr>
          <t>A B C D</t>
        </r>
      </text>
    </comment>
    <comment ref="F35" authorId="0" shapeId="0">
      <text>
        <r>
          <rPr>
            <b/>
            <sz val="9"/>
            <color indexed="81"/>
            <rFont val="Tahoma"/>
            <family val="2"/>
            <charset val="186"/>
          </rPr>
          <t>A B C D</t>
        </r>
      </text>
    </comment>
    <comment ref="F43" authorId="0" shapeId="0">
      <text>
        <r>
          <rPr>
            <b/>
            <sz val="9"/>
            <color indexed="81"/>
            <rFont val="Tahoma"/>
            <family val="2"/>
            <charset val="186"/>
          </rPr>
          <t>A B C D</t>
        </r>
      </text>
    </comment>
    <comment ref="F49" authorId="0" shapeId="0">
      <text>
        <r>
          <rPr>
            <b/>
            <sz val="9"/>
            <color indexed="81"/>
            <rFont val="Tahoma"/>
            <family val="2"/>
            <charset val="186"/>
          </rPr>
          <t>A B</t>
        </r>
      </text>
    </comment>
    <comment ref="F52" authorId="0" shapeId="0">
      <text>
        <r>
          <rPr>
            <b/>
            <sz val="9"/>
            <color indexed="81"/>
            <rFont val="Tahoma"/>
            <family val="2"/>
            <charset val="186"/>
          </rPr>
          <t>A B C D</t>
        </r>
      </text>
    </comment>
    <comment ref="F58" authorId="0" shapeId="0">
      <text>
        <r>
          <rPr>
            <b/>
            <sz val="9"/>
            <color indexed="81"/>
            <rFont val="Tahoma"/>
            <family val="2"/>
            <charset val="186"/>
          </rPr>
          <t>A B C</t>
        </r>
      </text>
    </comment>
    <comment ref="F61" authorId="0" shapeId="0">
      <text>
        <r>
          <rPr>
            <b/>
            <sz val="9"/>
            <color indexed="81"/>
            <rFont val="Tahoma"/>
            <family val="2"/>
            <charset val="186"/>
          </rPr>
          <t>meetrit</t>
        </r>
      </text>
    </comment>
    <comment ref="F64" authorId="0" shapeId="0">
      <text>
        <r>
          <rPr>
            <b/>
            <sz val="9"/>
            <color indexed="81"/>
            <rFont val="Tahoma"/>
            <family val="2"/>
            <charset val="186"/>
          </rPr>
          <t>km/h</t>
        </r>
      </text>
    </comment>
  </commentList>
</comments>
</file>

<file path=xl/comments12.xml><?xml version="1.0" encoding="utf-8"?>
<comments xmlns="http://schemas.openxmlformats.org/spreadsheetml/2006/main">
  <authors>
    <author>Dago</author>
  </authors>
  <commentList>
    <comment ref="F27" authorId="0" shapeId="0">
      <text>
        <r>
          <rPr>
            <b/>
            <sz val="9"/>
            <color indexed="81"/>
            <rFont val="Tahoma"/>
            <family val="2"/>
            <charset val="186"/>
          </rPr>
          <t>A B C</t>
        </r>
      </text>
    </comment>
    <comment ref="F31" authorId="0" shapeId="0">
      <text>
        <r>
          <rPr>
            <b/>
            <sz val="9"/>
            <color indexed="81"/>
            <rFont val="Tahoma"/>
            <family val="2"/>
            <charset val="186"/>
          </rPr>
          <t>A B C D</t>
        </r>
      </text>
    </comment>
    <comment ref="F35" authorId="0" shapeId="0">
      <text>
        <r>
          <rPr>
            <b/>
            <sz val="9"/>
            <color indexed="81"/>
            <rFont val="Tahoma"/>
            <family val="2"/>
            <charset val="186"/>
          </rPr>
          <t>A B C D</t>
        </r>
      </text>
    </comment>
    <comment ref="F43" authorId="0" shapeId="0">
      <text>
        <r>
          <rPr>
            <b/>
            <sz val="9"/>
            <color indexed="81"/>
            <rFont val="Tahoma"/>
            <family val="2"/>
            <charset val="186"/>
          </rPr>
          <t>A B C D</t>
        </r>
      </text>
    </comment>
    <comment ref="F49" authorId="0" shapeId="0">
      <text>
        <r>
          <rPr>
            <b/>
            <sz val="9"/>
            <color indexed="81"/>
            <rFont val="Tahoma"/>
            <family val="2"/>
            <charset val="186"/>
          </rPr>
          <t>A B</t>
        </r>
      </text>
    </comment>
    <comment ref="F52" authorId="0" shapeId="0">
      <text>
        <r>
          <rPr>
            <b/>
            <sz val="9"/>
            <color indexed="81"/>
            <rFont val="Tahoma"/>
            <family val="2"/>
            <charset val="186"/>
          </rPr>
          <t>A B C D</t>
        </r>
      </text>
    </comment>
    <comment ref="F58" authorId="0" shapeId="0">
      <text>
        <r>
          <rPr>
            <b/>
            <sz val="9"/>
            <color indexed="81"/>
            <rFont val="Tahoma"/>
            <family val="2"/>
            <charset val="186"/>
          </rPr>
          <t>A B C</t>
        </r>
      </text>
    </comment>
    <comment ref="F61" authorId="0" shapeId="0">
      <text>
        <r>
          <rPr>
            <b/>
            <sz val="9"/>
            <color indexed="81"/>
            <rFont val="Tahoma"/>
            <family val="2"/>
            <charset val="186"/>
          </rPr>
          <t>meetrit</t>
        </r>
      </text>
    </comment>
    <comment ref="F64" authorId="0" shapeId="0">
      <text>
        <r>
          <rPr>
            <b/>
            <sz val="9"/>
            <color indexed="81"/>
            <rFont val="Tahoma"/>
            <family val="2"/>
            <charset val="186"/>
          </rPr>
          <t>km/h</t>
        </r>
      </text>
    </comment>
  </commentList>
</comments>
</file>

<file path=xl/comments13.xml><?xml version="1.0" encoding="utf-8"?>
<comments xmlns="http://schemas.openxmlformats.org/spreadsheetml/2006/main">
  <authors>
    <author>Dago</author>
  </authors>
  <commentList>
    <comment ref="F27" authorId="0" shapeId="0">
      <text>
        <r>
          <rPr>
            <b/>
            <sz val="9"/>
            <color indexed="81"/>
            <rFont val="Tahoma"/>
            <family val="2"/>
            <charset val="186"/>
          </rPr>
          <t>A B C</t>
        </r>
      </text>
    </comment>
    <comment ref="F31" authorId="0" shapeId="0">
      <text>
        <r>
          <rPr>
            <b/>
            <sz val="9"/>
            <color indexed="81"/>
            <rFont val="Tahoma"/>
            <family val="2"/>
            <charset val="186"/>
          </rPr>
          <t>A B C D</t>
        </r>
      </text>
    </comment>
    <comment ref="F35" authorId="0" shapeId="0">
      <text>
        <r>
          <rPr>
            <b/>
            <sz val="9"/>
            <color indexed="81"/>
            <rFont val="Tahoma"/>
            <family val="2"/>
            <charset val="186"/>
          </rPr>
          <t>A B C D</t>
        </r>
      </text>
    </comment>
    <comment ref="F43" authorId="0" shapeId="0">
      <text>
        <r>
          <rPr>
            <b/>
            <sz val="9"/>
            <color indexed="81"/>
            <rFont val="Tahoma"/>
            <family val="2"/>
            <charset val="186"/>
          </rPr>
          <t>A B C D</t>
        </r>
      </text>
    </comment>
    <comment ref="F49" authorId="0" shapeId="0">
      <text>
        <r>
          <rPr>
            <b/>
            <sz val="9"/>
            <color indexed="81"/>
            <rFont val="Tahoma"/>
            <family val="2"/>
            <charset val="186"/>
          </rPr>
          <t>A B</t>
        </r>
      </text>
    </comment>
    <comment ref="F52" authorId="0" shapeId="0">
      <text>
        <r>
          <rPr>
            <b/>
            <sz val="9"/>
            <color indexed="81"/>
            <rFont val="Tahoma"/>
            <family val="2"/>
            <charset val="186"/>
          </rPr>
          <t>A B C D</t>
        </r>
      </text>
    </comment>
    <comment ref="F58" authorId="0" shapeId="0">
      <text>
        <r>
          <rPr>
            <b/>
            <sz val="9"/>
            <color indexed="81"/>
            <rFont val="Tahoma"/>
            <family val="2"/>
            <charset val="186"/>
          </rPr>
          <t>A B C</t>
        </r>
      </text>
    </comment>
    <comment ref="F61" authorId="0" shapeId="0">
      <text>
        <r>
          <rPr>
            <b/>
            <sz val="9"/>
            <color indexed="81"/>
            <rFont val="Tahoma"/>
            <family val="2"/>
            <charset val="186"/>
          </rPr>
          <t>meetrit</t>
        </r>
      </text>
    </comment>
    <comment ref="F64" authorId="0" shapeId="0">
      <text>
        <r>
          <rPr>
            <b/>
            <sz val="9"/>
            <color indexed="81"/>
            <rFont val="Tahoma"/>
            <family val="2"/>
            <charset val="186"/>
          </rPr>
          <t>km/h</t>
        </r>
      </text>
    </comment>
  </commentList>
</comments>
</file>

<file path=xl/comments14.xml><?xml version="1.0" encoding="utf-8"?>
<comments xmlns="http://schemas.openxmlformats.org/spreadsheetml/2006/main">
  <authors>
    <author>Dago</author>
  </authors>
  <commentList>
    <comment ref="F27" authorId="0" shapeId="0">
      <text>
        <r>
          <rPr>
            <b/>
            <sz val="9"/>
            <color indexed="81"/>
            <rFont val="Tahoma"/>
            <family val="2"/>
            <charset val="186"/>
          </rPr>
          <t>A B C</t>
        </r>
      </text>
    </comment>
    <comment ref="F31" authorId="0" shapeId="0">
      <text>
        <r>
          <rPr>
            <b/>
            <sz val="9"/>
            <color indexed="81"/>
            <rFont val="Tahoma"/>
            <family val="2"/>
            <charset val="186"/>
          </rPr>
          <t>A B C D</t>
        </r>
      </text>
    </comment>
    <comment ref="F35" authorId="0" shapeId="0">
      <text>
        <r>
          <rPr>
            <b/>
            <sz val="9"/>
            <color indexed="81"/>
            <rFont val="Tahoma"/>
            <family val="2"/>
            <charset val="186"/>
          </rPr>
          <t>A B C D</t>
        </r>
      </text>
    </comment>
    <comment ref="F43" authorId="0" shapeId="0">
      <text>
        <r>
          <rPr>
            <b/>
            <sz val="9"/>
            <color indexed="81"/>
            <rFont val="Tahoma"/>
            <family val="2"/>
            <charset val="186"/>
          </rPr>
          <t>A B C D</t>
        </r>
      </text>
    </comment>
    <comment ref="F49" authorId="0" shapeId="0">
      <text>
        <r>
          <rPr>
            <b/>
            <sz val="9"/>
            <color indexed="81"/>
            <rFont val="Tahoma"/>
            <family val="2"/>
            <charset val="186"/>
          </rPr>
          <t>A B</t>
        </r>
      </text>
    </comment>
    <comment ref="F52" authorId="0" shapeId="0">
      <text>
        <r>
          <rPr>
            <b/>
            <sz val="9"/>
            <color indexed="81"/>
            <rFont val="Tahoma"/>
            <family val="2"/>
            <charset val="186"/>
          </rPr>
          <t>A B C D</t>
        </r>
      </text>
    </comment>
    <comment ref="F58" authorId="0" shapeId="0">
      <text>
        <r>
          <rPr>
            <b/>
            <sz val="9"/>
            <color indexed="81"/>
            <rFont val="Tahoma"/>
            <family val="2"/>
            <charset val="186"/>
          </rPr>
          <t>A B C</t>
        </r>
      </text>
    </comment>
    <comment ref="F61" authorId="0" shapeId="0">
      <text>
        <r>
          <rPr>
            <b/>
            <sz val="9"/>
            <color indexed="81"/>
            <rFont val="Tahoma"/>
            <family val="2"/>
            <charset val="186"/>
          </rPr>
          <t>meetrit</t>
        </r>
      </text>
    </comment>
    <comment ref="F64" authorId="0" shapeId="0">
      <text>
        <r>
          <rPr>
            <b/>
            <sz val="9"/>
            <color indexed="81"/>
            <rFont val="Tahoma"/>
            <family val="2"/>
            <charset val="186"/>
          </rPr>
          <t>km/h</t>
        </r>
      </text>
    </comment>
  </commentList>
</comments>
</file>

<file path=xl/comments15.xml><?xml version="1.0" encoding="utf-8"?>
<comments xmlns="http://schemas.openxmlformats.org/spreadsheetml/2006/main">
  <authors>
    <author>Dago</author>
  </authors>
  <commentList>
    <comment ref="F27" authorId="0" shapeId="0">
      <text>
        <r>
          <rPr>
            <b/>
            <sz val="9"/>
            <color indexed="81"/>
            <rFont val="Tahoma"/>
            <family val="2"/>
            <charset val="186"/>
          </rPr>
          <t>A B C</t>
        </r>
      </text>
    </comment>
    <comment ref="F31" authorId="0" shapeId="0">
      <text>
        <r>
          <rPr>
            <b/>
            <sz val="9"/>
            <color indexed="81"/>
            <rFont val="Tahoma"/>
            <family val="2"/>
            <charset val="186"/>
          </rPr>
          <t>A B C D</t>
        </r>
      </text>
    </comment>
    <comment ref="F35" authorId="0" shapeId="0">
      <text>
        <r>
          <rPr>
            <b/>
            <sz val="9"/>
            <color indexed="81"/>
            <rFont val="Tahoma"/>
            <family val="2"/>
            <charset val="186"/>
          </rPr>
          <t>A B C D</t>
        </r>
      </text>
    </comment>
    <comment ref="F43" authorId="0" shapeId="0">
      <text>
        <r>
          <rPr>
            <b/>
            <sz val="9"/>
            <color indexed="81"/>
            <rFont val="Tahoma"/>
            <family val="2"/>
            <charset val="186"/>
          </rPr>
          <t>A B C D</t>
        </r>
      </text>
    </comment>
    <comment ref="F49" authorId="0" shapeId="0">
      <text>
        <r>
          <rPr>
            <b/>
            <sz val="9"/>
            <color indexed="81"/>
            <rFont val="Tahoma"/>
            <family val="2"/>
            <charset val="186"/>
          </rPr>
          <t>A B</t>
        </r>
      </text>
    </comment>
    <comment ref="F52" authorId="0" shapeId="0">
      <text>
        <r>
          <rPr>
            <b/>
            <sz val="9"/>
            <color indexed="81"/>
            <rFont val="Tahoma"/>
            <family val="2"/>
            <charset val="186"/>
          </rPr>
          <t>A B C D</t>
        </r>
      </text>
    </comment>
    <comment ref="F58" authorId="0" shapeId="0">
      <text>
        <r>
          <rPr>
            <b/>
            <sz val="9"/>
            <color indexed="81"/>
            <rFont val="Tahoma"/>
            <family val="2"/>
            <charset val="186"/>
          </rPr>
          <t>A B C</t>
        </r>
      </text>
    </comment>
    <comment ref="F61" authorId="0" shapeId="0">
      <text>
        <r>
          <rPr>
            <b/>
            <sz val="9"/>
            <color indexed="81"/>
            <rFont val="Tahoma"/>
            <family val="2"/>
            <charset val="186"/>
          </rPr>
          <t>meetrit</t>
        </r>
      </text>
    </comment>
    <comment ref="F64" authorId="0" shapeId="0">
      <text>
        <r>
          <rPr>
            <b/>
            <sz val="9"/>
            <color indexed="81"/>
            <rFont val="Tahoma"/>
            <family val="2"/>
            <charset val="186"/>
          </rPr>
          <t>km/h</t>
        </r>
      </text>
    </comment>
  </commentList>
</comments>
</file>

<file path=xl/comments16.xml><?xml version="1.0" encoding="utf-8"?>
<comments xmlns="http://schemas.openxmlformats.org/spreadsheetml/2006/main">
  <authors>
    <author>Dago</author>
  </authors>
  <commentList>
    <comment ref="F27" authorId="0" shapeId="0">
      <text>
        <r>
          <rPr>
            <b/>
            <sz val="9"/>
            <color indexed="81"/>
            <rFont val="Tahoma"/>
            <family val="2"/>
            <charset val="186"/>
          </rPr>
          <t>A B C</t>
        </r>
      </text>
    </comment>
    <comment ref="F31" authorId="0" shapeId="0">
      <text>
        <r>
          <rPr>
            <b/>
            <sz val="9"/>
            <color indexed="81"/>
            <rFont val="Tahoma"/>
            <family val="2"/>
            <charset val="186"/>
          </rPr>
          <t>A B C D</t>
        </r>
      </text>
    </comment>
    <comment ref="F35" authorId="0" shapeId="0">
      <text>
        <r>
          <rPr>
            <b/>
            <sz val="9"/>
            <color indexed="81"/>
            <rFont val="Tahoma"/>
            <family val="2"/>
            <charset val="186"/>
          </rPr>
          <t>A B C D</t>
        </r>
      </text>
    </comment>
    <comment ref="F43" authorId="0" shapeId="0">
      <text>
        <r>
          <rPr>
            <b/>
            <sz val="9"/>
            <color indexed="81"/>
            <rFont val="Tahoma"/>
            <family val="2"/>
            <charset val="186"/>
          </rPr>
          <t>A B C D</t>
        </r>
      </text>
    </comment>
    <comment ref="F49" authorId="0" shapeId="0">
      <text>
        <r>
          <rPr>
            <b/>
            <sz val="9"/>
            <color indexed="81"/>
            <rFont val="Tahoma"/>
            <family val="2"/>
            <charset val="186"/>
          </rPr>
          <t>A B</t>
        </r>
      </text>
    </comment>
    <comment ref="F52" authorId="0" shapeId="0">
      <text>
        <r>
          <rPr>
            <b/>
            <sz val="9"/>
            <color indexed="81"/>
            <rFont val="Tahoma"/>
            <family val="2"/>
            <charset val="186"/>
          </rPr>
          <t>A B C D</t>
        </r>
      </text>
    </comment>
    <comment ref="F58" authorId="0" shapeId="0">
      <text>
        <r>
          <rPr>
            <b/>
            <sz val="9"/>
            <color indexed="81"/>
            <rFont val="Tahoma"/>
            <family val="2"/>
            <charset val="186"/>
          </rPr>
          <t>A B C</t>
        </r>
      </text>
    </comment>
    <comment ref="F61" authorId="0" shapeId="0">
      <text>
        <r>
          <rPr>
            <b/>
            <sz val="9"/>
            <color indexed="81"/>
            <rFont val="Tahoma"/>
            <family val="2"/>
            <charset val="186"/>
          </rPr>
          <t>meetrit</t>
        </r>
      </text>
    </comment>
    <comment ref="F64" authorId="0" shapeId="0">
      <text>
        <r>
          <rPr>
            <b/>
            <sz val="9"/>
            <color indexed="81"/>
            <rFont val="Tahoma"/>
            <family val="2"/>
            <charset val="186"/>
          </rPr>
          <t>km/h</t>
        </r>
      </text>
    </comment>
  </commentList>
</comments>
</file>

<file path=xl/comments17.xml><?xml version="1.0" encoding="utf-8"?>
<comments xmlns="http://schemas.openxmlformats.org/spreadsheetml/2006/main">
  <authors>
    <author>Dago</author>
  </authors>
  <commentList>
    <comment ref="F27" authorId="0" shapeId="0">
      <text>
        <r>
          <rPr>
            <b/>
            <sz val="9"/>
            <color indexed="81"/>
            <rFont val="Tahoma"/>
            <family val="2"/>
            <charset val="186"/>
          </rPr>
          <t>A B C</t>
        </r>
      </text>
    </comment>
    <comment ref="F31" authorId="0" shapeId="0">
      <text>
        <r>
          <rPr>
            <b/>
            <sz val="9"/>
            <color indexed="81"/>
            <rFont val="Tahoma"/>
            <family val="2"/>
            <charset val="186"/>
          </rPr>
          <t>A B C D</t>
        </r>
      </text>
    </comment>
    <comment ref="F35" authorId="0" shapeId="0">
      <text>
        <r>
          <rPr>
            <b/>
            <sz val="9"/>
            <color indexed="81"/>
            <rFont val="Tahoma"/>
            <family val="2"/>
            <charset val="186"/>
          </rPr>
          <t>A B C D</t>
        </r>
      </text>
    </comment>
    <comment ref="F43" authorId="0" shapeId="0">
      <text>
        <r>
          <rPr>
            <b/>
            <sz val="9"/>
            <color indexed="81"/>
            <rFont val="Tahoma"/>
            <family val="2"/>
            <charset val="186"/>
          </rPr>
          <t>A B C D</t>
        </r>
      </text>
    </comment>
    <comment ref="F49" authorId="0" shapeId="0">
      <text>
        <r>
          <rPr>
            <b/>
            <sz val="9"/>
            <color indexed="81"/>
            <rFont val="Tahoma"/>
            <family val="2"/>
            <charset val="186"/>
          </rPr>
          <t>A B</t>
        </r>
      </text>
    </comment>
    <comment ref="F52" authorId="0" shapeId="0">
      <text>
        <r>
          <rPr>
            <b/>
            <sz val="9"/>
            <color indexed="81"/>
            <rFont val="Tahoma"/>
            <family val="2"/>
            <charset val="186"/>
          </rPr>
          <t>A B C D</t>
        </r>
      </text>
    </comment>
    <comment ref="F58" authorId="0" shapeId="0">
      <text>
        <r>
          <rPr>
            <b/>
            <sz val="9"/>
            <color indexed="81"/>
            <rFont val="Tahoma"/>
            <family val="2"/>
            <charset val="186"/>
          </rPr>
          <t>A B C</t>
        </r>
      </text>
    </comment>
    <comment ref="F61" authorId="0" shapeId="0">
      <text>
        <r>
          <rPr>
            <b/>
            <sz val="9"/>
            <color indexed="81"/>
            <rFont val="Tahoma"/>
            <family val="2"/>
            <charset val="186"/>
          </rPr>
          <t>meetrit</t>
        </r>
      </text>
    </comment>
    <comment ref="F64" authorId="0" shapeId="0">
      <text>
        <r>
          <rPr>
            <b/>
            <sz val="9"/>
            <color indexed="81"/>
            <rFont val="Tahoma"/>
            <family val="2"/>
            <charset val="186"/>
          </rPr>
          <t>km/h</t>
        </r>
      </text>
    </comment>
  </commentList>
</comments>
</file>

<file path=xl/comments18.xml><?xml version="1.0" encoding="utf-8"?>
<comments xmlns="http://schemas.openxmlformats.org/spreadsheetml/2006/main">
  <authors>
    <author>Dago</author>
  </authors>
  <commentList>
    <comment ref="F27" authorId="0" shapeId="0">
      <text>
        <r>
          <rPr>
            <b/>
            <sz val="9"/>
            <color indexed="81"/>
            <rFont val="Tahoma"/>
            <family val="2"/>
            <charset val="186"/>
          </rPr>
          <t>A B C</t>
        </r>
      </text>
    </comment>
    <comment ref="F31" authorId="0" shapeId="0">
      <text>
        <r>
          <rPr>
            <b/>
            <sz val="9"/>
            <color indexed="81"/>
            <rFont val="Tahoma"/>
            <family val="2"/>
            <charset val="186"/>
          </rPr>
          <t>A B C D</t>
        </r>
      </text>
    </comment>
    <comment ref="F35" authorId="0" shapeId="0">
      <text>
        <r>
          <rPr>
            <b/>
            <sz val="9"/>
            <color indexed="81"/>
            <rFont val="Tahoma"/>
            <family val="2"/>
            <charset val="186"/>
          </rPr>
          <t>A B C D</t>
        </r>
      </text>
    </comment>
    <comment ref="F43" authorId="0" shapeId="0">
      <text>
        <r>
          <rPr>
            <b/>
            <sz val="9"/>
            <color indexed="81"/>
            <rFont val="Tahoma"/>
            <family val="2"/>
            <charset val="186"/>
          </rPr>
          <t>A B C D</t>
        </r>
      </text>
    </comment>
    <comment ref="F49" authorId="0" shapeId="0">
      <text>
        <r>
          <rPr>
            <b/>
            <sz val="9"/>
            <color indexed="81"/>
            <rFont val="Tahoma"/>
            <family val="2"/>
            <charset val="186"/>
          </rPr>
          <t>A B</t>
        </r>
      </text>
    </comment>
    <comment ref="F52" authorId="0" shapeId="0">
      <text>
        <r>
          <rPr>
            <b/>
            <sz val="9"/>
            <color indexed="81"/>
            <rFont val="Tahoma"/>
            <family val="2"/>
            <charset val="186"/>
          </rPr>
          <t>A B C D</t>
        </r>
      </text>
    </comment>
    <comment ref="F58" authorId="0" shapeId="0">
      <text>
        <r>
          <rPr>
            <b/>
            <sz val="9"/>
            <color indexed="81"/>
            <rFont val="Tahoma"/>
            <family val="2"/>
            <charset val="186"/>
          </rPr>
          <t>A B C</t>
        </r>
      </text>
    </comment>
    <comment ref="F61" authorId="0" shapeId="0">
      <text>
        <r>
          <rPr>
            <b/>
            <sz val="9"/>
            <color indexed="81"/>
            <rFont val="Tahoma"/>
            <family val="2"/>
            <charset val="186"/>
          </rPr>
          <t>meetrit</t>
        </r>
      </text>
    </comment>
    <comment ref="F64" authorId="0" shapeId="0">
      <text>
        <r>
          <rPr>
            <b/>
            <sz val="9"/>
            <color indexed="81"/>
            <rFont val="Tahoma"/>
            <family val="2"/>
            <charset val="186"/>
          </rPr>
          <t>km/h</t>
        </r>
      </text>
    </comment>
  </commentList>
</comments>
</file>

<file path=xl/comments19.xml><?xml version="1.0" encoding="utf-8"?>
<comments xmlns="http://schemas.openxmlformats.org/spreadsheetml/2006/main">
  <authors>
    <author>Dago</author>
  </authors>
  <commentList>
    <comment ref="F27" authorId="0" shapeId="0">
      <text>
        <r>
          <rPr>
            <b/>
            <sz val="9"/>
            <color indexed="81"/>
            <rFont val="Tahoma"/>
            <family val="2"/>
            <charset val="186"/>
          </rPr>
          <t>A B C</t>
        </r>
      </text>
    </comment>
    <comment ref="F31" authorId="0" shapeId="0">
      <text>
        <r>
          <rPr>
            <b/>
            <sz val="9"/>
            <color indexed="81"/>
            <rFont val="Tahoma"/>
            <family val="2"/>
            <charset val="186"/>
          </rPr>
          <t>A B C D</t>
        </r>
      </text>
    </comment>
    <comment ref="F35" authorId="0" shapeId="0">
      <text>
        <r>
          <rPr>
            <b/>
            <sz val="9"/>
            <color indexed="81"/>
            <rFont val="Tahoma"/>
            <family val="2"/>
            <charset val="186"/>
          </rPr>
          <t>A B C D</t>
        </r>
      </text>
    </comment>
    <comment ref="F43" authorId="0" shapeId="0">
      <text>
        <r>
          <rPr>
            <b/>
            <sz val="9"/>
            <color indexed="81"/>
            <rFont val="Tahoma"/>
            <family val="2"/>
            <charset val="186"/>
          </rPr>
          <t>A B C D</t>
        </r>
      </text>
    </comment>
    <comment ref="F49" authorId="0" shapeId="0">
      <text>
        <r>
          <rPr>
            <b/>
            <sz val="9"/>
            <color indexed="81"/>
            <rFont val="Tahoma"/>
            <family val="2"/>
            <charset val="186"/>
          </rPr>
          <t>A B</t>
        </r>
      </text>
    </comment>
    <comment ref="F52" authorId="0" shapeId="0">
      <text>
        <r>
          <rPr>
            <b/>
            <sz val="9"/>
            <color indexed="81"/>
            <rFont val="Tahoma"/>
            <family val="2"/>
            <charset val="186"/>
          </rPr>
          <t>A B C D</t>
        </r>
      </text>
    </comment>
    <comment ref="F58" authorId="0" shapeId="0">
      <text>
        <r>
          <rPr>
            <b/>
            <sz val="9"/>
            <color indexed="81"/>
            <rFont val="Tahoma"/>
            <family val="2"/>
            <charset val="186"/>
          </rPr>
          <t>A B C</t>
        </r>
      </text>
    </comment>
    <comment ref="F61" authorId="0" shapeId="0">
      <text>
        <r>
          <rPr>
            <b/>
            <sz val="9"/>
            <color indexed="81"/>
            <rFont val="Tahoma"/>
            <family val="2"/>
            <charset val="186"/>
          </rPr>
          <t>meetrit</t>
        </r>
      </text>
    </comment>
    <comment ref="F64" authorId="0" shapeId="0">
      <text>
        <r>
          <rPr>
            <b/>
            <sz val="9"/>
            <color indexed="81"/>
            <rFont val="Tahoma"/>
            <family val="2"/>
            <charset val="186"/>
          </rPr>
          <t>km/h</t>
        </r>
      </text>
    </comment>
  </commentList>
</comments>
</file>

<file path=xl/comments2.xml><?xml version="1.0" encoding="utf-8"?>
<comments xmlns="http://schemas.openxmlformats.org/spreadsheetml/2006/main">
  <authors>
    <author>Dago</author>
  </authors>
  <commentList>
    <comment ref="F27" authorId="0" shapeId="0">
      <text>
        <r>
          <rPr>
            <b/>
            <sz val="9"/>
            <color indexed="81"/>
            <rFont val="Tahoma"/>
            <family val="2"/>
            <charset val="186"/>
          </rPr>
          <t>A B C</t>
        </r>
      </text>
    </comment>
    <comment ref="F31" authorId="0" shapeId="0">
      <text>
        <r>
          <rPr>
            <b/>
            <sz val="9"/>
            <color indexed="81"/>
            <rFont val="Tahoma"/>
            <family val="2"/>
            <charset val="186"/>
          </rPr>
          <t>A B C D</t>
        </r>
      </text>
    </comment>
    <comment ref="F35" authorId="0" shapeId="0">
      <text>
        <r>
          <rPr>
            <b/>
            <sz val="9"/>
            <color indexed="81"/>
            <rFont val="Tahoma"/>
            <family val="2"/>
            <charset val="186"/>
          </rPr>
          <t>A B C D</t>
        </r>
      </text>
    </comment>
    <comment ref="F43" authorId="0" shapeId="0">
      <text>
        <r>
          <rPr>
            <b/>
            <sz val="9"/>
            <color indexed="81"/>
            <rFont val="Tahoma"/>
            <family val="2"/>
            <charset val="186"/>
          </rPr>
          <t>A B C D</t>
        </r>
      </text>
    </comment>
    <comment ref="F49" authorId="0" shapeId="0">
      <text>
        <r>
          <rPr>
            <b/>
            <sz val="9"/>
            <color indexed="81"/>
            <rFont val="Tahoma"/>
            <family val="2"/>
            <charset val="186"/>
          </rPr>
          <t>A B</t>
        </r>
      </text>
    </comment>
    <comment ref="F52" authorId="0" shapeId="0">
      <text>
        <r>
          <rPr>
            <b/>
            <sz val="9"/>
            <color indexed="81"/>
            <rFont val="Tahoma"/>
            <family val="2"/>
            <charset val="186"/>
          </rPr>
          <t>A B C D</t>
        </r>
      </text>
    </comment>
    <comment ref="F58" authorId="0" shapeId="0">
      <text>
        <r>
          <rPr>
            <b/>
            <sz val="9"/>
            <color indexed="81"/>
            <rFont val="Tahoma"/>
            <family val="2"/>
            <charset val="186"/>
          </rPr>
          <t>A B C</t>
        </r>
      </text>
    </comment>
    <comment ref="F61" authorId="0" shapeId="0">
      <text>
        <r>
          <rPr>
            <b/>
            <sz val="9"/>
            <color indexed="81"/>
            <rFont val="Tahoma"/>
            <family val="2"/>
            <charset val="186"/>
          </rPr>
          <t>meetrit</t>
        </r>
      </text>
    </comment>
    <comment ref="F64" authorId="0" shapeId="0">
      <text>
        <r>
          <rPr>
            <b/>
            <sz val="9"/>
            <color indexed="81"/>
            <rFont val="Tahoma"/>
            <family val="2"/>
            <charset val="186"/>
          </rPr>
          <t>km/h</t>
        </r>
      </text>
    </comment>
  </commentList>
</comments>
</file>

<file path=xl/comments20.xml><?xml version="1.0" encoding="utf-8"?>
<comments xmlns="http://schemas.openxmlformats.org/spreadsheetml/2006/main">
  <authors>
    <author>Dago</author>
  </authors>
  <commentList>
    <comment ref="F27" authorId="0" shapeId="0">
      <text>
        <r>
          <rPr>
            <b/>
            <sz val="9"/>
            <color indexed="81"/>
            <rFont val="Tahoma"/>
            <family val="2"/>
            <charset val="186"/>
          </rPr>
          <t>A B C</t>
        </r>
      </text>
    </comment>
    <comment ref="F31" authorId="0" shapeId="0">
      <text>
        <r>
          <rPr>
            <b/>
            <sz val="9"/>
            <color indexed="81"/>
            <rFont val="Tahoma"/>
            <family val="2"/>
            <charset val="186"/>
          </rPr>
          <t>A B C D</t>
        </r>
      </text>
    </comment>
    <comment ref="F35" authorId="0" shapeId="0">
      <text>
        <r>
          <rPr>
            <b/>
            <sz val="9"/>
            <color indexed="81"/>
            <rFont val="Tahoma"/>
            <family val="2"/>
            <charset val="186"/>
          </rPr>
          <t>A B C D</t>
        </r>
      </text>
    </comment>
    <comment ref="F43" authorId="0" shapeId="0">
      <text>
        <r>
          <rPr>
            <b/>
            <sz val="9"/>
            <color indexed="81"/>
            <rFont val="Tahoma"/>
            <family val="2"/>
            <charset val="186"/>
          </rPr>
          <t>A B C D</t>
        </r>
      </text>
    </comment>
    <comment ref="F49" authorId="0" shapeId="0">
      <text>
        <r>
          <rPr>
            <b/>
            <sz val="9"/>
            <color indexed="81"/>
            <rFont val="Tahoma"/>
            <family val="2"/>
            <charset val="186"/>
          </rPr>
          <t>A B</t>
        </r>
      </text>
    </comment>
    <comment ref="F52" authorId="0" shapeId="0">
      <text>
        <r>
          <rPr>
            <b/>
            <sz val="9"/>
            <color indexed="81"/>
            <rFont val="Tahoma"/>
            <family val="2"/>
            <charset val="186"/>
          </rPr>
          <t>A B C D</t>
        </r>
      </text>
    </comment>
    <comment ref="F58" authorId="0" shapeId="0">
      <text>
        <r>
          <rPr>
            <b/>
            <sz val="9"/>
            <color indexed="81"/>
            <rFont val="Tahoma"/>
            <family val="2"/>
            <charset val="186"/>
          </rPr>
          <t>A B C</t>
        </r>
      </text>
    </comment>
    <comment ref="F61" authorId="0" shapeId="0">
      <text>
        <r>
          <rPr>
            <b/>
            <sz val="9"/>
            <color indexed="81"/>
            <rFont val="Tahoma"/>
            <family val="2"/>
            <charset val="186"/>
          </rPr>
          <t>meetrit</t>
        </r>
      </text>
    </comment>
    <comment ref="F64" authorId="0" shapeId="0">
      <text>
        <r>
          <rPr>
            <b/>
            <sz val="9"/>
            <color indexed="81"/>
            <rFont val="Tahoma"/>
            <family val="2"/>
            <charset val="186"/>
          </rPr>
          <t>km/h</t>
        </r>
      </text>
    </comment>
  </commentList>
</comments>
</file>

<file path=xl/comments21.xml><?xml version="1.0" encoding="utf-8"?>
<comments xmlns="http://schemas.openxmlformats.org/spreadsheetml/2006/main">
  <authors>
    <author>Dago</author>
  </authors>
  <commentList>
    <comment ref="F27" authorId="0" shapeId="0">
      <text>
        <r>
          <rPr>
            <b/>
            <sz val="9"/>
            <color indexed="81"/>
            <rFont val="Tahoma"/>
            <family val="2"/>
            <charset val="186"/>
          </rPr>
          <t>A B C</t>
        </r>
      </text>
    </comment>
    <comment ref="F31" authorId="0" shapeId="0">
      <text>
        <r>
          <rPr>
            <b/>
            <sz val="9"/>
            <color indexed="81"/>
            <rFont val="Tahoma"/>
            <family val="2"/>
            <charset val="186"/>
          </rPr>
          <t>A B C D</t>
        </r>
      </text>
    </comment>
    <comment ref="F35" authorId="0" shapeId="0">
      <text>
        <r>
          <rPr>
            <b/>
            <sz val="9"/>
            <color indexed="81"/>
            <rFont val="Tahoma"/>
            <family val="2"/>
            <charset val="186"/>
          </rPr>
          <t>A B C D</t>
        </r>
      </text>
    </comment>
    <comment ref="F43" authorId="0" shapeId="0">
      <text>
        <r>
          <rPr>
            <b/>
            <sz val="9"/>
            <color indexed="81"/>
            <rFont val="Tahoma"/>
            <family val="2"/>
            <charset val="186"/>
          </rPr>
          <t>A B C D</t>
        </r>
      </text>
    </comment>
    <comment ref="F49" authorId="0" shapeId="0">
      <text>
        <r>
          <rPr>
            <b/>
            <sz val="9"/>
            <color indexed="81"/>
            <rFont val="Tahoma"/>
            <family val="2"/>
            <charset val="186"/>
          </rPr>
          <t>A B</t>
        </r>
      </text>
    </comment>
    <comment ref="F52" authorId="0" shapeId="0">
      <text>
        <r>
          <rPr>
            <b/>
            <sz val="9"/>
            <color indexed="81"/>
            <rFont val="Tahoma"/>
            <family val="2"/>
            <charset val="186"/>
          </rPr>
          <t>A B C D</t>
        </r>
      </text>
    </comment>
    <comment ref="F58" authorId="0" shapeId="0">
      <text>
        <r>
          <rPr>
            <b/>
            <sz val="9"/>
            <color indexed="81"/>
            <rFont val="Tahoma"/>
            <family val="2"/>
            <charset val="186"/>
          </rPr>
          <t>A B C</t>
        </r>
      </text>
    </comment>
    <comment ref="F61" authorId="0" shapeId="0">
      <text>
        <r>
          <rPr>
            <b/>
            <sz val="9"/>
            <color indexed="81"/>
            <rFont val="Tahoma"/>
            <family val="2"/>
            <charset val="186"/>
          </rPr>
          <t>meetrit</t>
        </r>
      </text>
    </comment>
    <comment ref="F64" authorId="0" shapeId="0">
      <text>
        <r>
          <rPr>
            <b/>
            <sz val="9"/>
            <color indexed="81"/>
            <rFont val="Tahoma"/>
            <family val="2"/>
            <charset val="186"/>
          </rPr>
          <t>km/h</t>
        </r>
      </text>
    </comment>
  </commentList>
</comments>
</file>

<file path=xl/comments22.xml><?xml version="1.0" encoding="utf-8"?>
<comments xmlns="http://schemas.openxmlformats.org/spreadsheetml/2006/main">
  <authors>
    <author>Dago</author>
  </authors>
  <commentList>
    <comment ref="F27" authorId="0" shapeId="0">
      <text>
        <r>
          <rPr>
            <b/>
            <sz val="9"/>
            <color indexed="81"/>
            <rFont val="Tahoma"/>
            <family val="2"/>
            <charset val="186"/>
          </rPr>
          <t>A B C</t>
        </r>
      </text>
    </comment>
    <comment ref="F31" authorId="0" shapeId="0">
      <text>
        <r>
          <rPr>
            <b/>
            <sz val="9"/>
            <color indexed="81"/>
            <rFont val="Tahoma"/>
            <family val="2"/>
            <charset val="186"/>
          </rPr>
          <t>A B C D</t>
        </r>
      </text>
    </comment>
    <comment ref="F35" authorId="0" shapeId="0">
      <text>
        <r>
          <rPr>
            <b/>
            <sz val="9"/>
            <color indexed="81"/>
            <rFont val="Tahoma"/>
            <family val="2"/>
            <charset val="186"/>
          </rPr>
          <t>A B C D</t>
        </r>
      </text>
    </comment>
    <comment ref="F43" authorId="0" shapeId="0">
      <text>
        <r>
          <rPr>
            <b/>
            <sz val="9"/>
            <color indexed="81"/>
            <rFont val="Tahoma"/>
            <family val="2"/>
            <charset val="186"/>
          </rPr>
          <t>A B C D</t>
        </r>
      </text>
    </comment>
    <comment ref="F49" authorId="0" shapeId="0">
      <text>
        <r>
          <rPr>
            <b/>
            <sz val="9"/>
            <color indexed="81"/>
            <rFont val="Tahoma"/>
            <family val="2"/>
            <charset val="186"/>
          </rPr>
          <t>A B</t>
        </r>
      </text>
    </comment>
    <comment ref="F52" authorId="0" shapeId="0">
      <text>
        <r>
          <rPr>
            <b/>
            <sz val="9"/>
            <color indexed="81"/>
            <rFont val="Tahoma"/>
            <family val="2"/>
            <charset val="186"/>
          </rPr>
          <t>A B C D</t>
        </r>
      </text>
    </comment>
    <comment ref="F58" authorId="0" shapeId="0">
      <text>
        <r>
          <rPr>
            <b/>
            <sz val="9"/>
            <color indexed="81"/>
            <rFont val="Tahoma"/>
            <family val="2"/>
            <charset val="186"/>
          </rPr>
          <t>A B C</t>
        </r>
      </text>
    </comment>
    <comment ref="F61" authorId="0" shapeId="0">
      <text>
        <r>
          <rPr>
            <b/>
            <sz val="9"/>
            <color indexed="81"/>
            <rFont val="Tahoma"/>
            <family val="2"/>
            <charset val="186"/>
          </rPr>
          <t>meetrit</t>
        </r>
      </text>
    </comment>
    <comment ref="F64" authorId="0" shapeId="0">
      <text>
        <r>
          <rPr>
            <b/>
            <sz val="9"/>
            <color indexed="81"/>
            <rFont val="Tahoma"/>
            <family val="2"/>
            <charset val="186"/>
          </rPr>
          <t>km/h</t>
        </r>
      </text>
    </comment>
  </commentList>
</comments>
</file>

<file path=xl/comments23.xml><?xml version="1.0" encoding="utf-8"?>
<comments xmlns="http://schemas.openxmlformats.org/spreadsheetml/2006/main">
  <authors>
    <author>Dago</author>
  </authors>
  <commentList>
    <comment ref="F27" authorId="0" shapeId="0">
      <text>
        <r>
          <rPr>
            <b/>
            <sz val="9"/>
            <color indexed="81"/>
            <rFont val="Tahoma"/>
            <family val="2"/>
            <charset val="186"/>
          </rPr>
          <t>A B C</t>
        </r>
      </text>
    </comment>
    <comment ref="F31" authorId="0" shapeId="0">
      <text>
        <r>
          <rPr>
            <b/>
            <sz val="9"/>
            <color indexed="81"/>
            <rFont val="Tahoma"/>
            <family val="2"/>
            <charset val="186"/>
          </rPr>
          <t>A B C D</t>
        </r>
      </text>
    </comment>
    <comment ref="F35" authorId="0" shapeId="0">
      <text>
        <r>
          <rPr>
            <b/>
            <sz val="9"/>
            <color indexed="81"/>
            <rFont val="Tahoma"/>
            <family val="2"/>
            <charset val="186"/>
          </rPr>
          <t>A B C D</t>
        </r>
      </text>
    </comment>
    <comment ref="F43" authorId="0" shapeId="0">
      <text>
        <r>
          <rPr>
            <b/>
            <sz val="9"/>
            <color indexed="81"/>
            <rFont val="Tahoma"/>
            <family val="2"/>
            <charset val="186"/>
          </rPr>
          <t>A B C D</t>
        </r>
      </text>
    </comment>
    <comment ref="F49" authorId="0" shapeId="0">
      <text>
        <r>
          <rPr>
            <b/>
            <sz val="9"/>
            <color indexed="81"/>
            <rFont val="Tahoma"/>
            <family val="2"/>
            <charset val="186"/>
          </rPr>
          <t>A B</t>
        </r>
      </text>
    </comment>
    <comment ref="F52" authorId="0" shapeId="0">
      <text>
        <r>
          <rPr>
            <b/>
            <sz val="9"/>
            <color indexed="81"/>
            <rFont val="Tahoma"/>
            <family val="2"/>
            <charset val="186"/>
          </rPr>
          <t>A B C D</t>
        </r>
      </text>
    </comment>
    <comment ref="F58" authorId="0" shapeId="0">
      <text>
        <r>
          <rPr>
            <b/>
            <sz val="9"/>
            <color indexed="81"/>
            <rFont val="Tahoma"/>
            <family val="2"/>
            <charset val="186"/>
          </rPr>
          <t>A B C</t>
        </r>
      </text>
    </comment>
    <comment ref="F61" authorId="0" shapeId="0">
      <text>
        <r>
          <rPr>
            <b/>
            <sz val="9"/>
            <color indexed="81"/>
            <rFont val="Tahoma"/>
            <family val="2"/>
            <charset val="186"/>
          </rPr>
          <t>meetrit</t>
        </r>
      </text>
    </comment>
    <comment ref="F64" authorId="0" shapeId="0">
      <text>
        <r>
          <rPr>
            <b/>
            <sz val="9"/>
            <color indexed="81"/>
            <rFont val="Tahoma"/>
            <family val="2"/>
            <charset val="186"/>
          </rPr>
          <t>km/h</t>
        </r>
      </text>
    </comment>
  </commentList>
</comments>
</file>

<file path=xl/comments24.xml><?xml version="1.0" encoding="utf-8"?>
<comments xmlns="http://schemas.openxmlformats.org/spreadsheetml/2006/main">
  <authors>
    <author>Dago</author>
  </authors>
  <commentList>
    <comment ref="F27" authorId="0" shapeId="0">
      <text>
        <r>
          <rPr>
            <b/>
            <sz val="9"/>
            <color indexed="81"/>
            <rFont val="Tahoma"/>
            <family val="2"/>
            <charset val="186"/>
          </rPr>
          <t>A B C</t>
        </r>
      </text>
    </comment>
    <comment ref="F31" authorId="0" shapeId="0">
      <text>
        <r>
          <rPr>
            <b/>
            <sz val="9"/>
            <color indexed="81"/>
            <rFont val="Tahoma"/>
            <family val="2"/>
            <charset val="186"/>
          </rPr>
          <t>A B C D</t>
        </r>
      </text>
    </comment>
    <comment ref="F35" authorId="0" shapeId="0">
      <text>
        <r>
          <rPr>
            <b/>
            <sz val="9"/>
            <color indexed="81"/>
            <rFont val="Tahoma"/>
            <family val="2"/>
            <charset val="186"/>
          </rPr>
          <t>A B C D</t>
        </r>
      </text>
    </comment>
    <comment ref="F43" authorId="0" shapeId="0">
      <text>
        <r>
          <rPr>
            <b/>
            <sz val="9"/>
            <color indexed="81"/>
            <rFont val="Tahoma"/>
            <family val="2"/>
            <charset val="186"/>
          </rPr>
          <t>A B C D</t>
        </r>
      </text>
    </comment>
    <comment ref="F49" authorId="0" shapeId="0">
      <text>
        <r>
          <rPr>
            <b/>
            <sz val="9"/>
            <color indexed="81"/>
            <rFont val="Tahoma"/>
            <family val="2"/>
            <charset val="186"/>
          </rPr>
          <t>A B</t>
        </r>
      </text>
    </comment>
    <comment ref="F52" authorId="0" shapeId="0">
      <text>
        <r>
          <rPr>
            <b/>
            <sz val="9"/>
            <color indexed="81"/>
            <rFont val="Tahoma"/>
            <family val="2"/>
            <charset val="186"/>
          </rPr>
          <t>A B C D</t>
        </r>
      </text>
    </comment>
    <comment ref="F58" authorId="0" shapeId="0">
      <text>
        <r>
          <rPr>
            <b/>
            <sz val="9"/>
            <color indexed="81"/>
            <rFont val="Tahoma"/>
            <family val="2"/>
            <charset val="186"/>
          </rPr>
          <t>A B C</t>
        </r>
      </text>
    </comment>
    <comment ref="F61" authorId="0" shapeId="0">
      <text>
        <r>
          <rPr>
            <b/>
            <sz val="9"/>
            <color indexed="81"/>
            <rFont val="Tahoma"/>
            <family val="2"/>
            <charset val="186"/>
          </rPr>
          <t>meetrit</t>
        </r>
      </text>
    </comment>
    <comment ref="F64" authorId="0" shapeId="0">
      <text>
        <r>
          <rPr>
            <b/>
            <sz val="9"/>
            <color indexed="81"/>
            <rFont val="Tahoma"/>
            <family val="2"/>
            <charset val="186"/>
          </rPr>
          <t>km/h</t>
        </r>
      </text>
    </comment>
  </commentList>
</comments>
</file>

<file path=xl/comments25.xml><?xml version="1.0" encoding="utf-8"?>
<comments xmlns="http://schemas.openxmlformats.org/spreadsheetml/2006/main">
  <authors>
    <author>Dago</author>
  </authors>
  <commentList>
    <comment ref="F27" authorId="0" shapeId="0">
      <text>
        <r>
          <rPr>
            <b/>
            <sz val="9"/>
            <color indexed="81"/>
            <rFont val="Tahoma"/>
            <family val="2"/>
            <charset val="186"/>
          </rPr>
          <t>A B C</t>
        </r>
      </text>
    </comment>
    <comment ref="F31" authorId="0" shapeId="0">
      <text>
        <r>
          <rPr>
            <b/>
            <sz val="9"/>
            <color indexed="81"/>
            <rFont val="Tahoma"/>
            <family val="2"/>
            <charset val="186"/>
          </rPr>
          <t>A B C D</t>
        </r>
      </text>
    </comment>
    <comment ref="F35" authorId="0" shapeId="0">
      <text>
        <r>
          <rPr>
            <b/>
            <sz val="9"/>
            <color indexed="81"/>
            <rFont val="Tahoma"/>
            <family val="2"/>
            <charset val="186"/>
          </rPr>
          <t>A B C D</t>
        </r>
      </text>
    </comment>
    <comment ref="F43" authorId="0" shapeId="0">
      <text>
        <r>
          <rPr>
            <b/>
            <sz val="9"/>
            <color indexed="81"/>
            <rFont val="Tahoma"/>
            <family val="2"/>
            <charset val="186"/>
          </rPr>
          <t>A B C D</t>
        </r>
      </text>
    </comment>
    <comment ref="F49" authorId="0" shapeId="0">
      <text>
        <r>
          <rPr>
            <b/>
            <sz val="9"/>
            <color indexed="81"/>
            <rFont val="Tahoma"/>
            <family val="2"/>
            <charset val="186"/>
          </rPr>
          <t>A B</t>
        </r>
      </text>
    </comment>
    <comment ref="F52" authorId="0" shapeId="0">
      <text>
        <r>
          <rPr>
            <b/>
            <sz val="9"/>
            <color indexed="81"/>
            <rFont val="Tahoma"/>
            <family val="2"/>
            <charset val="186"/>
          </rPr>
          <t>A B C D</t>
        </r>
      </text>
    </comment>
    <comment ref="F58" authorId="0" shapeId="0">
      <text>
        <r>
          <rPr>
            <b/>
            <sz val="9"/>
            <color indexed="81"/>
            <rFont val="Tahoma"/>
            <family val="2"/>
            <charset val="186"/>
          </rPr>
          <t>A B C</t>
        </r>
      </text>
    </comment>
    <comment ref="F61" authorId="0" shapeId="0">
      <text>
        <r>
          <rPr>
            <b/>
            <sz val="9"/>
            <color indexed="81"/>
            <rFont val="Tahoma"/>
            <family val="2"/>
            <charset val="186"/>
          </rPr>
          <t>meetrit</t>
        </r>
      </text>
    </comment>
    <comment ref="F64" authorId="0" shapeId="0">
      <text>
        <r>
          <rPr>
            <b/>
            <sz val="9"/>
            <color indexed="81"/>
            <rFont val="Tahoma"/>
            <family val="2"/>
            <charset val="186"/>
          </rPr>
          <t>km/h</t>
        </r>
      </text>
    </comment>
  </commentList>
</comments>
</file>

<file path=xl/comments3.xml><?xml version="1.0" encoding="utf-8"?>
<comments xmlns="http://schemas.openxmlformats.org/spreadsheetml/2006/main">
  <authors>
    <author>Dago</author>
  </authors>
  <commentList>
    <comment ref="F27" authorId="0" shapeId="0">
      <text>
        <r>
          <rPr>
            <b/>
            <sz val="9"/>
            <color indexed="81"/>
            <rFont val="Tahoma"/>
            <family val="2"/>
            <charset val="186"/>
          </rPr>
          <t>A B C</t>
        </r>
      </text>
    </comment>
    <comment ref="F31" authorId="0" shapeId="0">
      <text>
        <r>
          <rPr>
            <b/>
            <sz val="9"/>
            <color indexed="81"/>
            <rFont val="Tahoma"/>
            <family val="2"/>
            <charset val="186"/>
          </rPr>
          <t>A B C D</t>
        </r>
      </text>
    </comment>
    <comment ref="F35" authorId="0" shapeId="0">
      <text>
        <r>
          <rPr>
            <b/>
            <sz val="9"/>
            <color indexed="81"/>
            <rFont val="Tahoma"/>
            <family val="2"/>
            <charset val="186"/>
          </rPr>
          <t>A B C D</t>
        </r>
      </text>
    </comment>
    <comment ref="F43" authorId="0" shapeId="0">
      <text>
        <r>
          <rPr>
            <b/>
            <sz val="9"/>
            <color indexed="81"/>
            <rFont val="Tahoma"/>
            <family val="2"/>
            <charset val="186"/>
          </rPr>
          <t>A B C D</t>
        </r>
      </text>
    </comment>
    <comment ref="F49" authorId="0" shapeId="0">
      <text>
        <r>
          <rPr>
            <b/>
            <sz val="9"/>
            <color indexed="81"/>
            <rFont val="Tahoma"/>
            <family val="2"/>
            <charset val="186"/>
          </rPr>
          <t>A B</t>
        </r>
      </text>
    </comment>
    <comment ref="F52" authorId="0" shapeId="0">
      <text>
        <r>
          <rPr>
            <b/>
            <sz val="9"/>
            <color indexed="81"/>
            <rFont val="Tahoma"/>
            <family val="2"/>
            <charset val="186"/>
          </rPr>
          <t>A B C D</t>
        </r>
      </text>
    </comment>
    <comment ref="F58" authorId="0" shapeId="0">
      <text>
        <r>
          <rPr>
            <b/>
            <sz val="9"/>
            <color indexed="81"/>
            <rFont val="Tahoma"/>
            <family val="2"/>
            <charset val="186"/>
          </rPr>
          <t>A B C</t>
        </r>
      </text>
    </comment>
    <comment ref="F61" authorId="0" shapeId="0">
      <text>
        <r>
          <rPr>
            <b/>
            <sz val="9"/>
            <color indexed="81"/>
            <rFont val="Tahoma"/>
            <family val="2"/>
            <charset val="186"/>
          </rPr>
          <t>meetrit</t>
        </r>
      </text>
    </comment>
    <comment ref="F64" authorId="0" shapeId="0">
      <text>
        <r>
          <rPr>
            <b/>
            <sz val="9"/>
            <color indexed="81"/>
            <rFont val="Tahoma"/>
            <family val="2"/>
            <charset val="186"/>
          </rPr>
          <t>km/h</t>
        </r>
      </text>
    </comment>
  </commentList>
</comments>
</file>

<file path=xl/comments4.xml><?xml version="1.0" encoding="utf-8"?>
<comments xmlns="http://schemas.openxmlformats.org/spreadsheetml/2006/main">
  <authors>
    <author>Dago</author>
  </authors>
  <commentList>
    <comment ref="F27" authorId="0" shapeId="0">
      <text>
        <r>
          <rPr>
            <b/>
            <sz val="9"/>
            <color indexed="81"/>
            <rFont val="Tahoma"/>
            <family val="2"/>
            <charset val="186"/>
          </rPr>
          <t>A B C</t>
        </r>
      </text>
    </comment>
    <comment ref="F31" authorId="0" shapeId="0">
      <text>
        <r>
          <rPr>
            <b/>
            <sz val="9"/>
            <color indexed="81"/>
            <rFont val="Tahoma"/>
            <family val="2"/>
            <charset val="186"/>
          </rPr>
          <t>A B C D</t>
        </r>
      </text>
    </comment>
    <comment ref="F35" authorId="0" shapeId="0">
      <text>
        <r>
          <rPr>
            <b/>
            <sz val="9"/>
            <color indexed="81"/>
            <rFont val="Tahoma"/>
            <family val="2"/>
            <charset val="186"/>
          </rPr>
          <t>A B C D</t>
        </r>
      </text>
    </comment>
    <comment ref="F43" authorId="0" shapeId="0">
      <text>
        <r>
          <rPr>
            <b/>
            <sz val="9"/>
            <color indexed="81"/>
            <rFont val="Tahoma"/>
            <family val="2"/>
            <charset val="186"/>
          </rPr>
          <t>A B C D</t>
        </r>
      </text>
    </comment>
    <comment ref="F49" authorId="0" shapeId="0">
      <text>
        <r>
          <rPr>
            <b/>
            <sz val="9"/>
            <color indexed="81"/>
            <rFont val="Tahoma"/>
            <family val="2"/>
            <charset val="186"/>
          </rPr>
          <t>A B</t>
        </r>
      </text>
    </comment>
    <comment ref="F52" authorId="0" shapeId="0">
      <text>
        <r>
          <rPr>
            <b/>
            <sz val="9"/>
            <color indexed="81"/>
            <rFont val="Tahoma"/>
            <family val="2"/>
            <charset val="186"/>
          </rPr>
          <t>A B C D</t>
        </r>
      </text>
    </comment>
    <comment ref="F58" authorId="0" shapeId="0">
      <text>
        <r>
          <rPr>
            <b/>
            <sz val="9"/>
            <color indexed="81"/>
            <rFont val="Tahoma"/>
            <family val="2"/>
            <charset val="186"/>
          </rPr>
          <t>A B C</t>
        </r>
      </text>
    </comment>
    <comment ref="F61" authorId="0" shapeId="0">
      <text>
        <r>
          <rPr>
            <b/>
            <sz val="9"/>
            <color indexed="81"/>
            <rFont val="Tahoma"/>
            <family val="2"/>
            <charset val="186"/>
          </rPr>
          <t>meetrit</t>
        </r>
      </text>
    </comment>
    <comment ref="F64" authorId="0" shapeId="0">
      <text>
        <r>
          <rPr>
            <b/>
            <sz val="9"/>
            <color indexed="81"/>
            <rFont val="Tahoma"/>
            <family val="2"/>
            <charset val="186"/>
          </rPr>
          <t>km/h</t>
        </r>
      </text>
    </comment>
  </commentList>
</comments>
</file>

<file path=xl/comments5.xml><?xml version="1.0" encoding="utf-8"?>
<comments xmlns="http://schemas.openxmlformats.org/spreadsheetml/2006/main">
  <authors>
    <author>Dago</author>
  </authors>
  <commentList>
    <comment ref="F27" authorId="0" shapeId="0">
      <text>
        <r>
          <rPr>
            <b/>
            <sz val="9"/>
            <color indexed="81"/>
            <rFont val="Tahoma"/>
            <family val="2"/>
            <charset val="186"/>
          </rPr>
          <t>A B C</t>
        </r>
      </text>
    </comment>
    <comment ref="F31" authorId="0" shapeId="0">
      <text>
        <r>
          <rPr>
            <b/>
            <sz val="9"/>
            <color indexed="81"/>
            <rFont val="Tahoma"/>
            <family val="2"/>
            <charset val="186"/>
          </rPr>
          <t>A B C D</t>
        </r>
      </text>
    </comment>
    <comment ref="F35" authorId="0" shapeId="0">
      <text>
        <r>
          <rPr>
            <b/>
            <sz val="9"/>
            <color indexed="81"/>
            <rFont val="Tahoma"/>
            <family val="2"/>
            <charset val="186"/>
          </rPr>
          <t>A B C D</t>
        </r>
      </text>
    </comment>
    <comment ref="F43" authorId="0" shapeId="0">
      <text>
        <r>
          <rPr>
            <b/>
            <sz val="9"/>
            <color indexed="81"/>
            <rFont val="Tahoma"/>
            <family val="2"/>
            <charset val="186"/>
          </rPr>
          <t>A B C D</t>
        </r>
      </text>
    </comment>
    <comment ref="F49" authorId="0" shapeId="0">
      <text>
        <r>
          <rPr>
            <b/>
            <sz val="9"/>
            <color indexed="81"/>
            <rFont val="Tahoma"/>
            <family val="2"/>
            <charset val="186"/>
          </rPr>
          <t>A B</t>
        </r>
      </text>
    </comment>
    <comment ref="F52" authorId="0" shapeId="0">
      <text>
        <r>
          <rPr>
            <b/>
            <sz val="9"/>
            <color indexed="81"/>
            <rFont val="Tahoma"/>
            <family val="2"/>
            <charset val="186"/>
          </rPr>
          <t>A B C D</t>
        </r>
      </text>
    </comment>
    <comment ref="F58" authorId="0" shapeId="0">
      <text>
        <r>
          <rPr>
            <b/>
            <sz val="9"/>
            <color indexed="81"/>
            <rFont val="Tahoma"/>
            <family val="2"/>
            <charset val="186"/>
          </rPr>
          <t>A B C</t>
        </r>
      </text>
    </comment>
    <comment ref="F61" authorId="0" shapeId="0">
      <text>
        <r>
          <rPr>
            <b/>
            <sz val="9"/>
            <color indexed="81"/>
            <rFont val="Tahoma"/>
            <family val="2"/>
            <charset val="186"/>
          </rPr>
          <t>meetrit</t>
        </r>
      </text>
    </comment>
    <comment ref="F64" authorId="0" shapeId="0">
      <text>
        <r>
          <rPr>
            <b/>
            <sz val="9"/>
            <color indexed="81"/>
            <rFont val="Tahoma"/>
            <family val="2"/>
            <charset val="186"/>
          </rPr>
          <t>km/h</t>
        </r>
      </text>
    </comment>
  </commentList>
</comments>
</file>

<file path=xl/comments6.xml><?xml version="1.0" encoding="utf-8"?>
<comments xmlns="http://schemas.openxmlformats.org/spreadsheetml/2006/main">
  <authors>
    <author>Dago</author>
  </authors>
  <commentList>
    <comment ref="F27" authorId="0" shapeId="0">
      <text>
        <r>
          <rPr>
            <b/>
            <sz val="9"/>
            <color indexed="81"/>
            <rFont val="Tahoma"/>
            <family val="2"/>
            <charset val="186"/>
          </rPr>
          <t>A B C</t>
        </r>
      </text>
    </comment>
    <comment ref="F31" authorId="0" shapeId="0">
      <text>
        <r>
          <rPr>
            <b/>
            <sz val="9"/>
            <color indexed="81"/>
            <rFont val="Tahoma"/>
            <family val="2"/>
            <charset val="186"/>
          </rPr>
          <t>A B C D</t>
        </r>
      </text>
    </comment>
    <comment ref="F35" authorId="0" shapeId="0">
      <text>
        <r>
          <rPr>
            <b/>
            <sz val="9"/>
            <color indexed="81"/>
            <rFont val="Tahoma"/>
            <family val="2"/>
            <charset val="186"/>
          </rPr>
          <t>A B C D</t>
        </r>
      </text>
    </comment>
    <comment ref="F43" authorId="0" shapeId="0">
      <text>
        <r>
          <rPr>
            <b/>
            <sz val="9"/>
            <color indexed="81"/>
            <rFont val="Tahoma"/>
            <family val="2"/>
            <charset val="186"/>
          </rPr>
          <t>A B C D</t>
        </r>
      </text>
    </comment>
    <comment ref="F49" authorId="0" shapeId="0">
      <text>
        <r>
          <rPr>
            <b/>
            <sz val="9"/>
            <color indexed="81"/>
            <rFont val="Tahoma"/>
            <family val="2"/>
            <charset val="186"/>
          </rPr>
          <t>A B</t>
        </r>
      </text>
    </comment>
    <comment ref="F52" authorId="0" shapeId="0">
      <text>
        <r>
          <rPr>
            <b/>
            <sz val="9"/>
            <color indexed="81"/>
            <rFont val="Tahoma"/>
            <family val="2"/>
            <charset val="186"/>
          </rPr>
          <t>A B C D</t>
        </r>
      </text>
    </comment>
    <comment ref="F58" authorId="0" shapeId="0">
      <text>
        <r>
          <rPr>
            <b/>
            <sz val="9"/>
            <color indexed="81"/>
            <rFont val="Tahoma"/>
            <family val="2"/>
            <charset val="186"/>
          </rPr>
          <t>A B C</t>
        </r>
      </text>
    </comment>
    <comment ref="F61" authorId="0" shapeId="0">
      <text>
        <r>
          <rPr>
            <b/>
            <sz val="9"/>
            <color indexed="81"/>
            <rFont val="Tahoma"/>
            <family val="2"/>
            <charset val="186"/>
          </rPr>
          <t>meetrit</t>
        </r>
      </text>
    </comment>
    <comment ref="F64" authorId="0" shapeId="0">
      <text>
        <r>
          <rPr>
            <b/>
            <sz val="9"/>
            <color indexed="81"/>
            <rFont val="Tahoma"/>
            <family val="2"/>
            <charset val="186"/>
          </rPr>
          <t>km/h</t>
        </r>
      </text>
    </comment>
  </commentList>
</comments>
</file>

<file path=xl/comments7.xml><?xml version="1.0" encoding="utf-8"?>
<comments xmlns="http://schemas.openxmlformats.org/spreadsheetml/2006/main">
  <authors>
    <author>Dago</author>
  </authors>
  <commentList>
    <comment ref="F27" authorId="0" shapeId="0">
      <text>
        <r>
          <rPr>
            <b/>
            <sz val="9"/>
            <color indexed="81"/>
            <rFont val="Tahoma"/>
            <family val="2"/>
            <charset val="186"/>
          </rPr>
          <t>A B C</t>
        </r>
      </text>
    </comment>
    <comment ref="F31" authorId="0" shapeId="0">
      <text>
        <r>
          <rPr>
            <b/>
            <sz val="9"/>
            <color indexed="81"/>
            <rFont val="Tahoma"/>
            <family val="2"/>
            <charset val="186"/>
          </rPr>
          <t>A B C D</t>
        </r>
      </text>
    </comment>
    <comment ref="F35" authorId="0" shapeId="0">
      <text>
        <r>
          <rPr>
            <b/>
            <sz val="9"/>
            <color indexed="81"/>
            <rFont val="Tahoma"/>
            <family val="2"/>
            <charset val="186"/>
          </rPr>
          <t>A B C D</t>
        </r>
      </text>
    </comment>
    <comment ref="F43" authorId="0" shapeId="0">
      <text>
        <r>
          <rPr>
            <b/>
            <sz val="9"/>
            <color indexed="81"/>
            <rFont val="Tahoma"/>
            <family val="2"/>
            <charset val="186"/>
          </rPr>
          <t>A B C D</t>
        </r>
      </text>
    </comment>
    <comment ref="F49" authorId="0" shapeId="0">
      <text>
        <r>
          <rPr>
            <b/>
            <sz val="9"/>
            <color indexed="81"/>
            <rFont val="Tahoma"/>
            <family val="2"/>
            <charset val="186"/>
          </rPr>
          <t>A B</t>
        </r>
      </text>
    </comment>
    <comment ref="F52" authorId="0" shapeId="0">
      <text>
        <r>
          <rPr>
            <b/>
            <sz val="9"/>
            <color indexed="81"/>
            <rFont val="Tahoma"/>
            <family val="2"/>
            <charset val="186"/>
          </rPr>
          <t>A B C D</t>
        </r>
      </text>
    </comment>
    <comment ref="F58" authorId="0" shapeId="0">
      <text>
        <r>
          <rPr>
            <b/>
            <sz val="9"/>
            <color indexed="81"/>
            <rFont val="Tahoma"/>
            <family val="2"/>
            <charset val="186"/>
          </rPr>
          <t>A B C</t>
        </r>
      </text>
    </comment>
    <comment ref="F61" authorId="0" shapeId="0">
      <text>
        <r>
          <rPr>
            <b/>
            <sz val="9"/>
            <color indexed="81"/>
            <rFont val="Tahoma"/>
            <family val="2"/>
            <charset val="186"/>
          </rPr>
          <t>meetrit</t>
        </r>
      </text>
    </comment>
    <comment ref="F64" authorId="0" shapeId="0">
      <text>
        <r>
          <rPr>
            <b/>
            <sz val="9"/>
            <color indexed="81"/>
            <rFont val="Tahoma"/>
            <family val="2"/>
            <charset val="186"/>
          </rPr>
          <t>km/h</t>
        </r>
      </text>
    </comment>
  </commentList>
</comments>
</file>

<file path=xl/comments8.xml><?xml version="1.0" encoding="utf-8"?>
<comments xmlns="http://schemas.openxmlformats.org/spreadsheetml/2006/main">
  <authors>
    <author>Dago</author>
  </authors>
  <commentList>
    <comment ref="F27" authorId="0" shapeId="0">
      <text>
        <r>
          <rPr>
            <b/>
            <sz val="9"/>
            <color indexed="81"/>
            <rFont val="Tahoma"/>
            <family val="2"/>
            <charset val="186"/>
          </rPr>
          <t>A B C</t>
        </r>
      </text>
    </comment>
    <comment ref="F31" authorId="0" shapeId="0">
      <text>
        <r>
          <rPr>
            <b/>
            <sz val="9"/>
            <color indexed="81"/>
            <rFont val="Tahoma"/>
            <family val="2"/>
            <charset val="186"/>
          </rPr>
          <t>A B C D</t>
        </r>
      </text>
    </comment>
    <comment ref="F35" authorId="0" shapeId="0">
      <text>
        <r>
          <rPr>
            <b/>
            <sz val="9"/>
            <color indexed="81"/>
            <rFont val="Tahoma"/>
            <family val="2"/>
            <charset val="186"/>
          </rPr>
          <t>A B C D</t>
        </r>
      </text>
    </comment>
    <comment ref="F43" authorId="0" shapeId="0">
      <text>
        <r>
          <rPr>
            <b/>
            <sz val="9"/>
            <color indexed="81"/>
            <rFont val="Tahoma"/>
            <family val="2"/>
            <charset val="186"/>
          </rPr>
          <t>A B C D</t>
        </r>
      </text>
    </comment>
    <comment ref="F49" authorId="0" shapeId="0">
      <text>
        <r>
          <rPr>
            <b/>
            <sz val="9"/>
            <color indexed="81"/>
            <rFont val="Tahoma"/>
            <family val="2"/>
            <charset val="186"/>
          </rPr>
          <t>A B</t>
        </r>
      </text>
    </comment>
    <comment ref="F52" authorId="0" shapeId="0">
      <text>
        <r>
          <rPr>
            <b/>
            <sz val="9"/>
            <color indexed="81"/>
            <rFont val="Tahoma"/>
            <family val="2"/>
            <charset val="186"/>
          </rPr>
          <t>A B C D</t>
        </r>
      </text>
    </comment>
    <comment ref="F58" authorId="0" shapeId="0">
      <text>
        <r>
          <rPr>
            <b/>
            <sz val="9"/>
            <color indexed="81"/>
            <rFont val="Tahoma"/>
            <family val="2"/>
            <charset val="186"/>
          </rPr>
          <t>A B C</t>
        </r>
      </text>
    </comment>
    <comment ref="F61" authorId="0" shapeId="0">
      <text>
        <r>
          <rPr>
            <b/>
            <sz val="9"/>
            <color indexed="81"/>
            <rFont val="Tahoma"/>
            <family val="2"/>
            <charset val="186"/>
          </rPr>
          <t>meetrit</t>
        </r>
      </text>
    </comment>
    <comment ref="F64" authorId="0" shapeId="0">
      <text>
        <r>
          <rPr>
            <b/>
            <sz val="9"/>
            <color indexed="81"/>
            <rFont val="Tahoma"/>
            <family val="2"/>
            <charset val="186"/>
          </rPr>
          <t>km/h</t>
        </r>
      </text>
    </comment>
  </commentList>
</comments>
</file>

<file path=xl/comments9.xml><?xml version="1.0" encoding="utf-8"?>
<comments xmlns="http://schemas.openxmlformats.org/spreadsheetml/2006/main">
  <authors>
    <author>Dago</author>
  </authors>
  <commentList>
    <comment ref="F27" authorId="0" shapeId="0">
      <text>
        <r>
          <rPr>
            <b/>
            <sz val="9"/>
            <color indexed="81"/>
            <rFont val="Tahoma"/>
            <family val="2"/>
            <charset val="186"/>
          </rPr>
          <t>A B C</t>
        </r>
      </text>
    </comment>
    <comment ref="F31" authorId="0" shapeId="0">
      <text>
        <r>
          <rPr>
            <b/>
            <sz val="9"/>
            <color indexed="81"/>
            <rFont val="Tahoma"/>
            <family val="2"/>
            <charset val="186"/>
          </rPr>
          <t>A B C D</t>
        </r>
      </text>
    </comment>
    <comment ref="F35" authorId="0" shapeId="0">
      <text>
        <r>
          <rPr>
            <b/>
            <sz val="9"/>
            <color indexed="81"/>
            <rFont val="Tahoma"/>
            <family val="2"/>
            <charset val="186"/>
          </rPr>
          <t>A B C D</t>
        </r>
      </text>
    </comment>
    <comment ref="F43" authorId="0" shapeId="0">
      <text>
        <r>
          <rPr>
            <b/>
            <sz val="9"/>
            <color indexed="81"/>
            <rFont val="Tahoma"/>
            <family val="2"/>
            <charset val="186"/>
          </rPr>
          <t>A B C D</t>
        </r>
      </text>
    </comment>
    <comment ref="F49" authorId="0" shapeId="0">
      <text>
        <r>
          <rPr>
            <b/>
            <sz val="9"/>
            <color indexed="81"/>
            <rFont val="Tahoma"/>
            <family val="2"/>
            <charset val="186"/>
          </rPr>
          <t>A B</t>
        </r>
      </text>
    </comment>
    <comment ref="F52" authorId="0" shapeId="0">
      <text>
        <r>
          <rPr>
            <b/>
            <sz val="9"/>
            <color indexed="81"/>
            <rFont val="Tahoma"/>
            <family val="2"/>
            <charset val="186"/>
          </rPr>
          <t>A B C D</t>
        </r>
      </text>
    </comment>
    <comment ref="F58" authorId="0" shapeId="0">
      <text>
        <r>
          <rPr>
            <b/>
            <sz val="9"/>
            <color indexed="81"/>
            <rFont val="Tahoma"/>
            <family val="2"/>
            <charset val="186"/>
          </rPr>
          <t>A B C</t>
        </r>
      </text>
    </comment>
    <comment ref="F61" authorId="0" shapeId="0">
      <text>
        <r>
          <rPr>
            <b/>
            <sz val="9"/>
            <color indexed="81"/>
            <rFont val="Tahoma"/>
            <family val="2"/>
            <charset val="186"/>
          </rPr>
          <t>meetrit</t>
        </r>
      </text>
    </comment>
    <comment ref="F64" authorId="0" shapeId="0">
      <text>
        <r>
          <rPr>
            <b/>
            <sz val="9"/>
            <color indexed="81"/>
            <rFont val="Tahoma"/>
            <family val="2"/>
            <charset val="186"/>
          </rPr>
          <t>km/h</t>
        </r>
      </text>
    </comment>
  </commentList>
</comments>
</file>

<file path=xl/sharedStrings.xml><?xml version="1.0" encoding="utf-8"?>
<sst xmlns="http://schemas.openxmlformats.org/spreadsheetml/2006/main" count="3582" uniqueCount="132">
  <si>
    <t>C</t>
  </si>
  <si>
    <t>jah</t>
  </si>
  <si>
    <t>ÜT peatused</t>
  </si>
  <si>
    <t>ei</t>
  </si>
  <si>
    <t>B</t>
  </si>
  <si>
    <t>A</t>
  </si>
  <si>
    <t>linnaosa sisene</t>
  </si>
  <si>
    <t>asumi sisene</t>
  </si>
  <si>
    <t>valdavalt sõidurajal</t>
  </si>
  <si>
    <t>km/h</t>
  </si>
  <si>
    <t xml:space="preserve">valdavalt taskus </t>
  </si>
  <si>
    <t>D</t>
  </si>
  <si>
    <t>Jalgrattaliiklus</t>
  </si>
  <si>
    <t>KERGLIIKLUS</t>
  </si>
  <si>
    <t>Kõnniteed</t>
  </si>
  <si>
    <t>ÜHISTRANSPORT</t>
  </si>
  <si>
    <t>ÜT liinid</t>
  </si>
  <si>
    <t>Jalgrattatee lahendus</t>
  </si>
  <si>
    <t>ühine ruum</t>
  </si>
  <si>
    <t>JR samal sõidurajal</t>
  </si>
  <si>
    <t>JR rada</t>
  </si>
  <si>
    <t>kergliiklustee</t>
  </si>
  <si>
    <t>valdavalt eritasand</t>
  </si>
  <si>
    <t>valdavalt foorid</t>
  </si>
  <si>
    <t>valdavalt "anna teed"</t>
  </si>
  <si>
    <t>parema käe reegel</t>
  </si>
  <si>
    <t>MAAKASUTUSE AKTIIVSUS</t>
  </si>
  <si>
    <t>kinnistute eraldatus sõiduteest</t>
  </si>
  <si>
    <t>eraldusriba+kõnnitee</t>
  </si>
  <si>
    <t>kõnnitee</t>
  </si>
  <si>
    <t>puudub kõnnitee ja er.riba</t>
  </si>
  <si>
    <t>PARKIMINE JA PEATUMINE</t>
  </si>
  <si>
    <t>Ristmikud</t>
  </si>
  <si>
    <t>Kiiruskäitumine</t>
  </si>
  <si>
    <t>KIIRUS JA RAHUSTUSMEETMED</t>
  </si>
  <si>
    <t>jalgrada sõidutee ääres</t>
  </si>
  <si>
    <t>kõnnitee sõidutee ääres</t>
  </si>
  <si>
    <t>3 või enam</t>
  </si>
  <si>
    <t>Sõiduradade arv ühes suunas</t>
  </si>
  <si>
    <t>Praegune piirkiirus</t>
  </si>
  <si>
    <t>RISTLÕIGE</t>
  </si>
  <si>
    <t>RISTUMISED</t>
  </si>
  <si>
    <t>Tipptunni liiklussagedus</t>
  </si>
  <si>
    <t>Domineeriv liiklusvoog</t>
  </si>
  <si>
    <t>Olemasolev tänava liik</t>
  </si>
  <si>
    <t>Põhitänav</t>
  </si>
  <si>
    <t>Jaotustänav</t>
  </si>
  <si>
    <t>Kohalik jaotustänav</t>
  </si>
  <si>
    <t>Juurdepääs</t>
  </si>
  <si>
    <t>Kõrvaltänav</t>
  </si>
  <si>
    <t>Veotänav</t>
  </si>
  <si>
    <t>Kvartali sisetänav</t>
  </si>
  <si>
    <t>E</t>
  </si>
  <si>
    <t>F</t>
  </si>
  <si>
    <t>Linnaosade vaheline või linna läbiv</t>
  </si>
  <si>
    <t>Magistraal</t>
  </si>
  <si>
    <t xml:space="preserve">F= </t>
  </si>
  <si>
    <t xml:space="preserve">R= </t>
  </si>
  <si>
    <t>ÜT liinid/peatused puuduvad</t>
  </si>
  <si>
    <t>linnaosa või asumi sisene</t>
  </si>
  <si>
    <t>asumi või kvartali (mikrorajooni) sisene</t>
  </si>
  <si>
    <t>kesklinn, südalinn</t>
  </si>
  <si>
    <t>elamuala</t>
  </si>
  <si>
    <t>äärelinn</t>
  </si>
  <si>
    <t>asustuseta/hõreasustus</t>
  </si>
  <si>
    <t>tööstus/äriala</t>
  </si>
  <si>
    <t>Tänava asukoht/keskkond</t>
  </si>
  <si>
    <t>Kv.sisetänav</t>
  </si>
  <si>
    <t>TÄNAVA TEHNILINE LAHENDUS ( R )</t>
  </si>
  <si>
    <t>TÄNAVA FUNKTSIOON JA KESKKOND (F)</t>
  </si>
  <si>
    <t>Hoonete keskm kaugus sõidutee servast</t>
  </si>
  <si>
    <t>m</t>
  </si>
  <si>
    <t>JR liiklus toimub valdavalt kõnniteel</t>
  </si>
  <si>
    <t>eraldatud sõiduteest er.riba või piirdega</t>
  </si>
  <si>
    <t>Kõnnitee puudub</t>
  </si>
  <si>
    <t>JK liikumine sõiduteel või teepeenral</t>
  </si>
  <si>
    <t>JK ülekäikude lahendus</t>
  </si>
  <si>
    <t>fooriga reguleeritud</t>
  </si>
  <si>
    <t xml:space="preserve">eritasand </t>
  </si>
  <si>
    <t>G</t>
  </si>
  <si>
    <t>Parkimine ja peatumine</t>
  </si>
  <si>
    <t>linnaosa või asumi sisene, veoliiklus</t>
  </si>
  <si>
    <t>kvartali (mikrorajooni) sisene</t>
  </si>
  <si>
    <t>südalinn, linnaosa või asumikeskus</t>
  </si>
  <si>
    <t>elamu- või puhkeala</t>
  </si>
  <si>
    <t>elamu või äraiala (kaubandus)</t>
  </si>
  <si>
    <t>tööstus/äriala (ettevõtted)</t>
  </si>
  <si>
    <t>reguleerimata, saarega 1+1 või ühesuunaline 1-sõidurajaga</t>
  </si>
  <si>
    <t>reguleerimata, saareta 1+1</t>
  </si>
  <si>
    <t>reguleerimata, saarega 2+1 või 2+2</t>
  </si>
  <si>
    <t>ülekäigukoht üle 1-2 sõiduraja</t>
  </si>
  <si>
    <t>reguleerimata, üle 3 või enama sõiduraja</t>
  </si>
  <si>
    <t>min</t>
  </si>
  <si>
    <t>max</t>
  </si>
  <si>
    <t>V arvut=</t>
  </si>
  <si>
    <t>V piir=</t>
  </si>
  <si>
    <t>Baaskiirus=</t>
  </si>
  <si>
    <t xml:space="preserve">tegelik kiirus, </t>
  </si>
  <si>
    <t>x</t>
  </si>
  <si>
    <t>Tänav</t>
  </si>
  <si>
    <t>Arvutuslik</t>
  </si>
  <si>
    <t>Ümardatud</t>
  </si>
  <si>
    <t>Pärnu Lai</t>
  </si>
  <si>
    <t>Pärnu Merimetsa</t>
  </si>
  <si>
    <t>Pärnu Karja</t>
  </si>
  <si>
    <t>Pärnu Mai</t>
  </si>
  <si>
    <t>Pärnu Riia</t>
  </si>
  <si>
    <t>Pärnu Haapsalu</t>
  </si>
  <si>
    <t>Tartu Võru</t>
  </si>
  <si>
    <t>Tartu Vabaduse</t>
  </si>
  <si>
    <t>Tartu Puiestee</t>
  </si>
  <si>
    <t>Tartu Ülikooli</t>
  </si>
  <si>
    <t>Tartu Sõpruse</t>
  </si>
  <si>
    <t>Tartu Jaama</t>
  </si>
  <si>
    <t>Viljandi Tallinna</t>
  </si>
  <si>
    <t>Viljandi Turu</t>
  </si>
  <si>
    <t>Viljandi Riia</t>
  </si>
  <si>
    <t>Viljandi Jakobsoni</t>
  </si>
  <si>
    <t>Viljandi Leola</t>
  </si>
  <si>
    <t>Narva Tallinna</t>
  </si>
  <si>
    <t>Narva Puskini</t>
  </si>
  <si>
    <t>Narva Kangelaste</t>
  </si>
  <si>
    <t>Narva Vestervalli</t>
  </si>
  <si>
    <t>Narva Tiimani</t>
  </si>
  <si>
    <t>Rapla Viljandi</t>
  </si>
  <si>
    <t>Rapla Tallinna</t>
  </si>
  <si>
    <t>Rapla Võsa</t>
  </si>
  <si>
    <t>Kui paremal tabelis muuta parameetreid, siis muutuvad töölehtedel kõik kiirused.</t>
  </si>
  <si>
    <t>Töölehtede kiirused on siin peegeldatud.</t>
  </si>
  <si>
    <t>Mõõdetud V85</t>
  </si>
  <si>
    <t>Waze</t>
  </si>
  <si>
    <t>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</si>
</sst>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8" x14ac:knownFonts="1">
    <font>
      <sz val="11"/>
      <color theme="1"/>
      <name val="Calibri"/>
      <family val="2"/>
      <charset val="186"/>
      <scheme val="minor"/>
    </font>
    <font>
      <sz val="11"/>
      <color rgb="FF9C6500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i/>
      <sz val="10"/>
      <color rgb="FFFF0000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0"/>
      <color rgb="FF0070C0"/>
      <name val="Calibri"/>
      <family val="2"/>
      <charset val="186"/>
      <scheme val="minor"/>
    </font>
    <font>
      <i/>
      <sz val="10"/>
      <color theme="4" tint="-0.249977111117893"/>
      <name val="Calibri"/>
      <family val="2"/>
      <charset val="186"/>
      <scheme val="minor"/>
    </font>
    <font>
      <i/>
      <sz val="10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9"/>
      <color indexed="81"/>
      <name val="Tahoma"/>
      <family val="2"/>
      <charset val="186"/>
    </font>
    <font>
      <b/>
      <sz val="12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  <font>
      <sz val="10"/>
      <color rgb="FFFF0000"/>
      <name val="Calibri"/>
      <family val="2"/>
      <charset val="186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6" fillId="3" borderId="6" applyNumberFormat="0" applyAlignment="0" applyProtection="0"/>
    <xf numFmtId="0" fontId="2" fillId="4" borderId="0" applyNumberFormat="0" applyBorder="0" applyAlignment="0" applyProtection="0"/>
  </cellStyleXfs>
  <cellXfs count="117">
    <xf numFmtId="0" fontId="0" fillId="0" borderId="0" xfId="0"/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/>
    <xf numFmtId="0" fontId="3" fillId="0" borderId="7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 applyAlignment="1">
      <alignment horizontal="center"/>
    </xf>
    <xf numFmtId="0" fontId="3" fillId="0" borderId="9" xfId="0" applyFont="1" applyBorder="1"/>
    <xf numFmtId="0" fontId="8" fillId="0" borderId="0" xfId="0" applyFont="1" applyBorder="1" applyAlignment="1">
      <alignment horizontal="right"/>
    </xf>
    <xf numFmtId="0" fontId="3" fillId="0" borderId="8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Border="1"/>
    <xf numFmtId="0" fontId="3" fillId="0" borderId="7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0" xfId="0" applyFont="1" applyFill="1" applyBorder="1"/>
    <xf numFmtId="0" fontId="5" fillId="0" borderId="0" xfId="0" applyFont="1" applyBorder="1"/>
    <xf numFmtId="0" fontId="8" fillId="0" borderId="2" xfId="0" applyFont="1" applyBorder="1" applyAlignment="1">
      <alignment horizontal="right"/>
    </xf>
    <xf numFmtId="0" fontId="3" fillId="0" borderId="7" xfId="0" applyFont="1" applyBorder="1"/>
    <xf numFmtId="0" fontId="3" fillId="0" borderId="2" xfId="0" applyFont="1" applyBorder="1"/>
    <xf numFmtId="0" fontId="3" fillId="0" borderId="0" xfId="0" applyFont="1" applyBorder="1" applyAlignment="1">
      <alignment horizontal="right"/>
    </xf>
    <xf numFmtId="0" fontId="8" fillId="0" borderId="7" xfId="0" applyFont="1" applyBorder="1" applyAlignment="1">
      <alignment horizontal="right"/>
    </xf>
    <xf numFmtId="0" fontId="10" fillId="0" borderId="1" xfId="0" applyFont="1" applyBorder="1"/>
    <xf numFmtId="0" fontId="10" fillId="0" borderId="0" xfId="0" applyFont="1"/>
    <xf numFmtId="0" fontId="10" fillId="0" borderId="4" xfId="0" applyFont="1" applyBorder="1"/>
    <xf numFmtId="0" fontId="10" fillId="0" borderId="9" xfId="0" applyFont="1" applyBorder="1"/>
    <xf numFmtId="0" fontId="10" fillId="0" borderId="0" xfId="0" applyFont="1" applyBorder="1"/>
    <xf numFmtId="0" fontId="9" fillId="0" borderId="2" xfId="0" applyFont="1" applyBorder="1"/>
    <xf numFmtId="0" fontId="3" fillId="0" borderId="7" xfId="0" applyFont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4" fontId="6" fillId="3" borderId="10" xfId="2" applyNumberFormat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164" fontId="6" fillId="0" borderId="0" xfId="2" applyNumberFormat="1" applyFill="1" applyBorder="1" applyAlignment="1">
      <alignment horizontal="center"/>
    </xf>
    <xf numFmtId="165" fontId="3" fillId="0" borderId="0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right"/>
    </xf>
    <xf numFmtId="0" fontId="3" fillId="0" borderId="5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164" fontId="6" fillId="3" borderId="11" xfId="2" applyNumberFormat="1" applyBorder="1" applyAlignment="1">
      <alignment horizontal="center"/>
    </xf>
    <xf numFmtId="164" fontId="6" fillId="3" borderId="12" xfId="2" applyNumberFormat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16" fontId="3" fillId="0" borderId="0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5" borderId="13" xfId="0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6" fontId="3" fillId="0" borderId="2" xfId="0" applyNumberFormat="1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12" fillId="0" borderId="0" xfId="0" applyFont="1"/>
    <xf numFmtId="164" fontId="6" fillId="3" borderId="14" xfId="2" applyNumberForma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3" fillId="0" borderId="15" xfId="0" applyFont="1" applyBorder="1"/>
    <xf numFmtId="0" fontId="3" fillId="0" borderId="15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164" fontId="6" fillId="3" borderId="5" xfId="2" applyNumberFormat="1" applyBorder="1" applyAlignment="1">
      <alignment horizontal="center"/>
    </xf>
    <xf numFmtId="0" fontId="3" fillId="0" borderId="16" xfId="0" applyFont="1" applyBorder="1"/>
    <xf numFmtId="0" fontId="3" fillId="0" borderId="17" xfId="0" applyFont="1" applyBorder="1" applyAlignment="1">
      <alignment horizontal="left"/>
    </xf>
    <xf numFmtId="0" fontId="3" fillId="0" borderId="18" xfId="0" applyFont="1" applyBorder="1"/>
    <xf numFmtId="0" fontId="3" fillId="0" borderId="19" xfId="0" applyFont="1" applyBorder="1"/>
    <xf numFmtId="0" fontId="10" fillId="0" borderId="19" xfId="0" applyFont="1" applyBorder="1"/>
    <xf numFmtId="164" fontId="6" fillId="3" borderId="20" xfId="2" applyNumberFormat="1" applyBorder="1" applyAlignment="1">
      <alignment horizontal="center"/>
    </xf>
    <xf numFmtId="0" fontId="3" fillId="0" borderId="0" xfId="0" applyFont="1" applyBorder="1" applyAlignment="1">
      <alignment textRotation="90"/>
    </xf>
    <xf numFmtId="0" fontId="3" fillId="0" borderId="21" xfId="0" applyFont="1" applyBorder="1"/>
    <xf numFmtId="0" fontId="0" fillId="0" borderId="0" xfId="0" applyBorder="1" applyAlignment="1">
      <alignment textRotation="90"/>
    </xf>
    <xf numFmtId="0" fontId="0" fillId="8" borderId="0" xfId="0" applyFill="1"/>
    <xf numFmtId="0" fontId="0" fillId="6" borderId="0" xfId="0" applyFill="1"/>
    <xf numFmtId="0" fontId="0" fillId="9" borderId="0" xfId="0" applyFill="1"/>
    <xf numFmtId="0" fontId="0" fillId="10" borderId="0" xfId="0" applyFill="1"/>
    <xf numFmtId="0" fontId="0" fillId="7" borderId="0" xfId="0" applyFill="1"/>
    <xf numFmtId="0" fontId="0" fillId="5" borderId="0" xfId="0" applyFill="1"/>
    <xf numFmtId="164" fontId="3" fillId="0" borderId="4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2" fontId="2" fillId="4" borderId="9" xfId="3" applyNumberFormat="1" applyBorder="1" applyAlignment="1">
      <alignment horizontal="center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10" fillId="0" borderId="2" xfId="0" applyFont="1" applyBorder="1"/>
    <xf numFmtId="164" fontId="3" fillId="0" borderId="0" xfId="0" applyNumberFormat="1" applyFont="1" applyAlignment="1">
      <alignment horizontal="center"/>
    </xf>
    <xf numFmtId="16" fontId="0" fillId="0" borderId="0" xfId="0" applyNumberFormat="1" applyFont="1" applyBorder="1" applyAlignment="1">
      <alignment horizontal="right"/>
    </xf>
    <xf numFmtId="1" fontId="13" fillId="2" borderId="0" xfId="1" applyNumberFormat="1" applyFont="1" applyBorder="1" applyAlignment="1">
      <alignment horizontal="center"/>
    </xf>
    <xf numFmtId="0" fontId="0" fillId="0" borderId="0" xfId="0" applyFont="1" applyBorder="1" applyAlignment="1">
      <alignment horizontal="right"/>
    </xf>
    <xf numFmtId="2" fontId="13" fillId="2" borderId="0" xfId="1" applyNumberFormat="1" applyFont="1" applyBorder="1" applyAlignment="1">
      <alignment horizontal="center"/>
    </xf>
    <xf numFmtId="0" fontId="14" fillId="7" borderId="0" xfId="0" applyFont="1" applyFill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0" fillId="0" borderId="0" xfId="0"/>
    <xf numFmtId="0" fontId="0" fillId="0" borderId="0" xfId="0" applyBorder="1"/>
    <xf numFmtId="0" fontId="15" fillId="0" borderId="0" xfId="0" applyFont="1"/>
    <xf numFmtId="0" fontId="15" fillId="0" borderId="0" xfId="0" applyFont="1" applyAlignment="1">
      <alignment horizontal="center"/>
    </xf>
    <xf numFmtId="164" fontId="16" fillId="0" borderId="0" xfId="2" applyNumberFormat="1" applyFont="1" applyFill="1" applyBorder="1" applyAlignment="1">
      <alignment horizontal="left" vertical="top"/>
    </xf>
    <xf numFmtId="0" fontId="17" fillId="0" borderId="0" xfId="0" applyFont="1" applyFill="1" applyAlignment="1">
      <alignment horizontal="right"/>
    </xf>
    <xf numFmtId="164" fontId="3" fillId="11" borderId="1" xfId="0" applyNumberFormat="1" applyFont="1" applyFill="1" applyBorder="1" applyAlignment="1">
      <alignment horizontal="center"/>
    </xf>
    <xf numFmtId="0" fontId="3" fillId="11" borderId="4" xfId="0" applyFont="1" applyFill="1" applyBorder="1" applyAlignment="1">
      <alignment horizontal="center"/>
    </xf>
    <xf numFmtId="0" fontId="3" fillId="11" borderId="9" xfId="0" applyFont="1" applyFill="1" applyBorder="1" applyAlignment="1">
      <alignment horizontal="center"/>
    </xf>
    <xf numFmtId="164" fontId="3" fillId="11" borderId="9" xfId="0" applyNumberFormat="1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/>
    </xf>
    <xf numFmtId="164" fontId="3" fillId="11" borderId="4" xfId="0" applyNumberFormat="1" applyFont="1" applyFill="1" applyBorder="1" applyAlignment="1">
      <alignment horizontal="center"/>
    </xf>
    <xf numFmtId="0" fontId="3" fillId="11" borderId="2" xfId="0" applyFont="1" applyFill="1" applyBorder="1" applyAlignment="1">
      <alignment horizontal="center"/>
    </xf>
    <xf numFmtId="164" fontId="3" fillId="11" borderId="0" xfId="0" applyNumberFormat="1" applyFont="1" applyFill="1" applyBorder="1" applyAlignment="1">
      <alignment horizontal="center"/>
    </xf>
    <xf numFmtId="0" fontId="3" fillId="11" borderId="0" xfId="0" applyFont="1" applyFill="1" applyBorder="1" applyAlignment="1">
      <alignment horizontal="center"/>
    </xf>
    <xf numFmtId="164" fontId="0" fillId="0" borderId="0" xfId="0" applyNumberFormat="1"/>
  </cellXfs>
  <cellStyles count="4">
    <cellStyle name="60% - Accent3" xfId="3" builtinId="40"/>
    <cellStyle name="Calculation" xfId="2" builtinId="22"/>
    <cellStyle name="Neutral" xfId="1" builtinId="28"/>
    <cellStyle name="Normal" xfId="0" builtinId="0"/>
  </cellStyles>
  <dxfs count="0"/>
  <tableStyles count="0" defaultTableStyle="TableStyleMedium2" defaultPivotStyle="PivotStyleLight16"/>
  <colors>
    <mruColors>
      <color rgb="FFDC9C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92075</xdr:colOff>
      <xdr:row>2</xdr:row>
      <xdr:rowOff>79375</xdr:rowOff>
    </xdr:from>
    <xdr:to>
      <xdr:col>20</xdr:col>
      <xdr:colOff>577270</xdr:colOff>
      <xdr:row>2</xdr:row>
      <xdr:rowOff>1858636</xdr:rowOff>
    </xdr:to>
    <xdr:pic>
      <xdr:nvPicPr>
        <xdr:cNvPr id="3" name="Pilt 2">
          <a:extLst>
            <a:ext uri="{FF2B5EF4-FFF2-40B4-BE49-F238E27FC236}">
              <a16:creationId xmlns:a16="http://schemas.microsoft.com/office/drawing/2014/main" id="{AD5617A0-7896-44DB-A47A-DB82DC47E1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97675" y="460375"/>
          <a:ext cx="4123745" cy="17792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N72"/>
  <sheetViews>
    <sheetView workbookViewId="0">
      <pane ySplit="1" topLeftCell="A5" activePane="bottomLeft" state="frozen"/>
      <selection pane="bottomLeft" activeCell="L67" sqref="L67"/>
    </sheetView>
  </sheetViews>
  <sheetFormatPr defaultColWidth="9.140625" defaultRowHeight="12.75" x14ac:dyDescent="0.2"/>
  <cols>
    <col min="1" max="1" width="3.7109375" style="28" customWidth="1"/>
    <col min="2" max="2" width="3.7109375" style="3" customWidth="1"/>
    <col min="3" max="3" width="27.140625" style="3" customWidth="1"/>
    <col min="4" max="4" width="37.85546875" style="4" bestFit="1" customWidth="1"/>
    <col min="5" max="5" width="5" style="4" customWidth="1"/>
    <col min="6" max="6" width="8.42578125" style="4" customWidth="1"/>
    <col min="7" max="7" width="7.85546875" style="4" customWidth="1"/>
    <col min="8" max="8" width="6.140625" style="4" customWidth="1"/>
    <col min="9" max="9" width="6.140625" style="43" bestFit="1" customWidth="1"/>
    <col min="10" max="10" width="5.5703125" style="3" bestFit="1" customWidth="1"/>
    <col min="11" max="16384" width="9.140625" style="3"/>
  </cols>
  <sheetData>
    <row r="1" spans="1:9" ht="16.5" thickBot="1" x14ac:dyDescent="0.3">
      <c r="A1" s="56" t="s">
        <v>69</v>
      </c>
      <c r="D1" s="3"/>
      <c r="E1" s="3"/>
      <c r="F1" s="3"/>
      <c r="G1" s="1"/>
      <c r="H1" s="45"/>
      <c r="I1" s="5"/>
    </row>
    <row r="2" spans="1:9" x14ac:dyDescent="0.2">
      <c r="B2" s="27" t="s">
        <v>44</v>
      </c>
      <c r="C2" s="24"/>
      <c r="D2" s="89" t="s">
        <v>43</v>
      </c>
      <c r="E2" s="24"/>
      <c r="F2" s="24"/>
      <c r="G2" s="12"/>
      <c r="H2" s="55"/>
      <c r="I2" s="5"/>
    </row>
    <row r="3" spans="1:9" ht="13.5" thickBot="1" x14ac:dyDescent="0.25">
      <c r="B3" s="62" t="s">
        <v>55</v>
      </c>
      <c r="C3" s="17"/>
      <c r="D3" s="1"/>
      <c r="E3" s="17"/>
      <c r="F3" s="17"/>
      <c r="G3" s="1"/>
      <c r="H3" s="44"/>
      <c r="I3" s="5"/>
    </row>
    <row r="4" spans="1:9" ht="15.75" thickBot="1" x14ac:dyDescent="0.3">
      <c r="B4" s="9"/>
      <c r="C4" s="17" t="s">
        <v>45</v>
      </c>
      <c r="D4" s="17" t="s">
        <v>54</v>
      </c>
      <c r="E4" s="1" t="s">
        <v>5</v>
      </c>
      <c r="F4" s="52" t="s">
        <v>5</v>
      </c>
      <c r="G4" s="1">
        <v>5</v>
      </c>
      <c r="H4" s="63">
        <f>IF(F4="A",5,IF(F4="B",4,IF(F4="C",3,IF(F4="D",2,IF(F4="E",2,1)))))</f>
        <v>5</v>
      </c>
      <c r="I4" s="5"/>
    </row>
    <row r="5" spans="1:9" x14ac:dyDescent="0.2">
      <c r="B5" s="9"/>
      <c r="C5" s="17" t="s">
        <v>46</v>
      </c>
      <c r="D5" s="17" t="s">
        <v>6</v>
      </c>
      <c r="E5" s="1" t="s">
        <v>4</v>
      </c>
      <c r="F5" s="17"/>
      <c r="G5" s="1">
        <v>4</v>
      </c>
      <c r="H5" s="44"/>
      <c r="I5" s="5"/>
    </row>
    <row r="6" spans="1:9" x14ac:dyDescent="0.2">
      <c r="B6" s="62" t="s">
        <v>48</v>
      </c>
      <c r="C6" s="17"/>
      <c r="D6" s="17"/>
      <c r="E6" s="1"/>
      <c r="F6" s="17"/>
      <c r="G6" s="1"/>
      <c r="H6" s="44"/>
      <c r="I6" s="5"/>
    </row>
    <row r="7" spans="1:9" x14ac:dyDescent="0.2">
      <c r="B7" s="9"/>
      <c r="C7" s="17" t="s">
        <v>50</v>
      </c>
      <c r="D7" s="17" t="s">
        <v>59</v>
      </c>
      <c r="E7" s="1" t="s">
        <v>0</v>
      </c>
      <c r="F7" s="17"/>
      <c r="G7" s="1">
        <v>3</v>
      </c>
      <c r="H7" s="44"/>
      <c r="I7" s="5"/>
    </row>
    <row r="8" spans="1:9" x14ac:dyDescent="0.2">
      <c r="B8" s="9"/>
      <c r="C8" s="17" t="s">
        <v>47</v>
      </c>
      <c r="D8" s="17" t="s">
        <v>59</v>
      </c>
      <c r="E8" s="1" t="s">
        <v>11</v>
      </c>
      <c r="F8" s="17"/>
      <c r="G8" s="1">
        <v>2</v>
      </c>
      <c r="H8" s="44"/>
      <c r="I8" s="5"/>
    </row>
    <row r="9" spans="1:9" x14ac:dyDescent="0.2">
      <c r="B9" s="9"/>
      <c r="C9" s="17" t="s">
        <v>49</v>
      </c>
      <c r="D9" s="17" t="s">
        <v>7</v>
      </c>
      <c r="E9" s="1" t="s">
        <v>52</v>
      </c>
      <c r="F9" s="17"/>
      <c r="G9" s="1">
        <v>2</v>
      </c>
      <c r="H9" s="44"/>
      <c r="I9" s="5"/>
    </row>
    <row r="10" spans="1:9" ht="13.5" thickBot="1" x14ac:dyDescent="0.25">
      <c r="B10" s="64"/>
      <c r="C10" s="60" t="s">
        <v>51</v>
      </c>
      <c r="D10" s="60" t="s">
        <v>60</v>
      </c>
      <c r="E10" s="61" t="s">
        <v>53</v>
      </c>
      <c r="F10" s="17"/>
      <c r="G10" s="61">
        <v>1</v>
      </c>
      <c r="H10" s="65"/>
      <c r="I10" s="5"/>
    </row>
    <row r="11" spans="1:9" ht="15.75" thickBot="1" x14ac:dyDescent="0.3">
      <c r="B11" s="66"/>
      <c r="C11" s="67"/>
      <c r="D11" s="68" t="s">
        <v>42</v>
      </c>
      <c r="E11" s="67"/>
      <c r="F11" s="52">
        <v>120</v>
      </c>
      <c r="G11" s="98"/>
      <c r="H11" s="69">
        <f>IF(F11&lt;100,1,IF(F11&lt;200,2,IF(F11&lt;600,3,IF(F11&lt;1200,4,IF(F11&lt;2400,5,6)))))</f>
        <v>2</v>
      </c>
      <c r="I11" s="5"/>
    </row>
    <row r="12" spans="1:9" ht="6" customHeight="1" thickBot="1" x14ac:dyDescent="0.25"/>
    <row r="13" spans="1:9" ht="15.75" thickBot="1" x14ac:dyDescent="0.3">
      <c r="B13" s="11"/>
      <c r="C13" s="24" t="s">
        <v>66</v>
      </c>
      <c r="D13" s="24" t="s">
        <v>61</v>
      </c>
      <c r="E13" s="12" t="s">
        <v>5</v>
      </c>
      <c r="F13" s="52" t="s">
        <v>5</v>
      </c>
      <c r="G13" s="12">
        <v>1</v>
      </c>
      <c r="H13" s="46">
        <f>IF(F13="A",1,IF(F13="B",2,IF(F13="C",3,IF(F13="D",4,5))))</f>
        <v>1</v>
      </c>
      <c r="I13" s="5"/>
    </row>
    <row r="14" spans="1:9" x14ac:dyDescent="0.2">
      <c r="B14" s="9"/>
      <c r="C14" s="17"/>
      <c r="D14" s="17" t="s">
        <v>62</v>
      </c>
      <c r="E14" s="1" t="s">
        <v>4</v>
      </c>
      <c r="F14" s="17"/>
      <c r="G14" s="1">
        <v>2</v>
      </c>
      <c r="H14" s="44"/>
      <c r="I14" s="5"/>
    </row>
    <row r="15" spans="1:9" x14ac:dyDescent="0.2">
      <c r="B15" s="9"/>
      <c r="C15" s="17"/>
      <c r="D15" s="17" t="s">
        <v>63</v>
      </c>
      <c r="E15" s="1" t="s">
        <v>0</v>
      </c>
      <c r="F15" s="17"/>
      <c r="G15" s="1">
        <v>3</v>
      </c>
      <c r="H15" s="8"/>
      <c r="I15" s="40"/>
    </row>
    <row r="16" spans="1:9" x14ac:dyDescent="0.2">
      <c r="B16" s="9"/>
      <c r="C16" s="17"/>
      <c r="D16" s="17" t="s">
        <v>65</v>
      </c>
      <c r="E16" s="1" t="s">
        <v>11</v>
      </c>
      <c r="F16" s="17"/>
      <c r="G16" s="1">
        <v>4</v>
      </c>
      <c r="H16" s="8"/>
      <c r="I16" s="40"/>
    </row>
    <row r="17" spans="1:9" ht="13.5" thickBot="1" x14ac:dyDescent="0.25">
      <c r="B17" s="13"/>
      <c r="C17" s="23"/>
      <c r="D17" s="23" t="s">
        <v>64</v>
      </c>
      <c r="E17" s="10" t="s">
        <v>52</v>
      </c>
      <c r="F17" s="23"/>
      <c r="G17" s="10">
        <v>5</v>
      </c>
      <c r="H17" s="15"/>
      <c r="I17" s="40"/>
    </row>
    <row r="18" spans="1:9" ht="5.25" customHeight="1" x14ac:dyDescent="0.2">
      <c r="D18" s="3"/>
      <c r="F18" s="3"/>
      <c r="G18" s="50"/>
      <c r="H18" s="1"/>
      <c r="I18" s="40"/>
    </row>
    <row r="19" spans="1:9" ht="15" x14ac:dyDescent="0.25">
      <c r="D19" s="3"/>
      <c r="E19" s="91" t="s">
        <v>56</v>
      </c>
      <c r="F19" s="92">
        <f>H13*10+MAX(H4,H11)</f>
        <v>15</v>
      </c>
      <c r="G19" s="100" t="s">
        <v>96</v>
      </c>
    </row>
    <row r="20" spans="1:9" ht="15" customHeight="1" thickBot="1" x14ac:dyDescent="0.3">
      <c r="A20" s="56" t="s">
        <v>68</v>
      </c>
      <c r="E20" s="3"/>
      <c r="F20" s="5"/>
      <c r="G20" s="50"/>
      <c r="H20" s="95">
        <f>VLOOKUP(F19,Alusparameetrid!P4:Q28,2,FALSE)</f>
        <v>40</v>
      </c>
      <c r="I20" s="40"/>
    </row>
    <row r="21" spans="1:9" ht="13.5" thickBot="1" x14ac:dyDescent="0.25">
      <c r="A21" s="27" t="s">
        <v>40</v>
      </c>
      <c r="B21" s="24"/>
      <c r="C21" s="24"/>
      <c r="D21" s="24"/>
      <c r="E21" s="24"/>
      <c r="F21" s="12"/>
      <c r="G21" s="54"/>
      <c r="H21" s="16"/>
      <c r="I21" s="40"/>
    </row>
    <row r="22" spans="1:9" ht="15.75" thickBot="1" x14ac:dyDescent="0.3">
      <c r="A22" s="29"/>
      <c r="B22" s="11" t="s">
        <v>38</v>
      </c>
      <c r="C22" s="24"/>
      <c r="D22" s="12">
        <v>1</v>
      </c>
      <c r="E22" s="12" t="s">
        <v>5</v>
      </c>
      <c r="F22" s="52" t="s">
        <v>5</v>
      </c>
      <c r="G22" s="51">
        <f>Alusparameetrid!Y9</f>
        <v>0.8</v>
      </c>
      <c r="H22" s="46">
        <f>IF($F$22="A",$G$22,IF($F$22="B",$G$23,$G$24))</f>
        <v>0.8</v>
      </c>
      <c r="I22" s="40"/>
    </row>
    <row r="23" spans="1:9" x14ac:dyDescent="0.2">
      <c r="A23" s="29"/>
      <c r="B23" s="9"/>
      <c r="C23" s="17"/>
      <c r="D23" s="1">
        <v>2</v>
      </c>
      <c r="E23" s="1" t="s">
        <v>4</v>
      </c>
      <c r="F23" s="17"/>
      <c r="G23" s="7">
        <f>Alusparameetrid!Y10</f>
        <v>1.1000000000000001</v>
      </c>
      <c r="H23" s="8"/>
      <c r="I23" s="40"/>
    </row>
    <row r="24" spans="1:9" ht="13.5" thickBot="1" x14ac:dyDescent="0.25">
      <c r="A24" s="29"/>
      <c r="B24" s="13"/>
      <c r="C24" s="23"/>
      <c r="D24" s="10" t="s">
        <v>37</v>
      </c>
      <c r="E24" s="10" t="s">
        <v>0</v>
      </c>
      <c r="F24" s="10"/>
      <c r="G24" s="39">
        <f>Alusparameetrid!Y11</f>
        <v>1.3</v>
      </c>
      <c r="H24" s="15"/>
      <c r="I24" s="40"/>
    </row>
    <row r="25" spans="1:9" ht="13.5" thickBot="1" x14ac:dyDescent="0.25">
      <c r="A25" s="30"/>
      <c r="B25" s="23"/>
      <c r="C25" s="26"/>
      <c r="D25" s="10"/>
      <c r="E25" s="18"/>
      <c r="F25" s="18"/>
      <c r="G25" s="18"/>
      <c r="H25" s="15"/>
      <c r="I25" s="40"/>
    </row>
    <row r="26" spans="1:9" ht="13.5" thickBot="1" x14ac:dyDescent="0.25">
      <c r="A26" s="27" t="s">
        <v>15</v>
      </c>
      <c r="B26" s="24"/>
      <c r="C26" s="22"/>
      <c r="D26" s="12"/>
      <c r="E26" s="19"/>
      <c r="F26" s="24"/>
      <c r="G26" s="19"/>
      <c r="H26" s="16"/>
      <c r="I26" s="40"/>
    </row>
    <row r="27" spans="1:9" ht="15.75" thickBot="1" x14ac:dyDescent="0.3">
      <c r="A27" s="29"/>
      <c r="B27" s="11" t="s">
        <v>2</v>
      </c>
      <c r="C27" s="24"/>
      <c r="D27" s="12" t="s">
        <v>10</v>
      </c>
      <c r="E27" s="19" t="s">
        <v>5</v>
      </c>
      <c r="F27" s="52" t="s">
        <v>0</v>
      </c>
      <c r="G27" s="49">
        <f>Alusparameetrid!Y14</f>
        <v>1.1000000000000001</v>
      </c>
      <c r="H27" s="46">
        <f>IF($F$27="A",$G$27,IF($F$27="B",$G$28,$G$29))</f>
        <v>1</v>
      </c>
      <c r="I27" s="41"/>
    </row>
    <row r="28" spans="1:9" x14ac:dyDescent="0.2">
      <c r="A28" s="29"/>
      <c r="B28" s="9"/>
      <c r="C28" s="17"/>
      <c r="D28" s="1" t="s">
        <v>8</v>
      </c>
      <c r="E28" s="5" t="s">
        <v>4</v>
      </c>
      <c r="F28" s="1"/>
      <c r="G28" s="6">
        <f>Alusparameetrid!Y15</f>
        <v>0.8</v>
      </c>
      <c r="H28" s="8"/>
      <c r="I28" s="5"/>
    </row>
    <row r="29" spans="1:9" ht="13.5" thickBot="1" x14ac:dyDescent="0.25">
      <c r="A29" s="30"/>
      <c r="B29" s="13" t="s">
        <v>16</v>
      </c>
      <c r="C29" s="23"/>
      <c r="D29" s="10" t="s">
        <v>58</v>
      </c>
      <c r="E29" s="18" t="s">
        <v>0</v>
      </c>
      <c r="F29" s="10"/>
      <c r="G29" s="48">
        <f>Alusparameetrid!Y16</f>
        <v>1</v>
      </c>
      <c r="H29" s="15"/>
      <c r="I29" s="5"/>
    </row>
    <row r="30" spans="1:9" ht="13.5" thickBot="1" x14ac:dyDescent="0.25">
      <c r="A30" s="27" t="s">
        <v>13</v>
      </c>
      <c r="B30" s="24"/>
      <c r="C30" s="22"/>
      <c r="D30" s="12"/>
      <c r="E30" s="19"/>
      <c r="F30" s="12"/>
      <c r="G30" s="6"/>
      <c r="H30" s="8"/>
      <c r="I30" s="5"/>
    </row>
    <row r="31" spans="1:9" ht="15.75" thickBot="1" x14ac:dyDescent="0.3">
      <c r="A31" s="29"/>
      <c r="B31" s="11" t="s">
        <v>14</v>
      </c>
      <c r="C31" s="22"/>
      <c r="D31" s="12" t="s">
        <v>73</v>
      </c>
      <c r="E31" s="19" t="s">
        <v>5</v>
      </c>
      <c r="F31" s="52" t="s">
        <v>4</v>
      </c>
      <c r="G31" s="35">
        <f>Alusparameetrid!Y18</f>
        <v>1.2</v>
      </c>
      <c r="H31" s="46">
        <f>IF($F$31="A",$G$31,IF($F$31="B",$G$32,IF($F$31="C",$G$33,$G$34)))</f>
        <v>1</v>
      </c>
      <c r="I31" s="41"/>
    </row>
    <row r="32" spans="1:9" x14ac:dyDescent="0.2">
      <c r="A32" s="29"/>
      <c r="B32" s="9"/>
      <c r="C32" s="14"/>
      <c r="D32" s="1" t="s">
        <v>36</v>
      </c>
      <c r="E32" s="5" t="s">
        <v>4</v>
      </c>
      <c r="F32" s="1"/>
      <c r="G32" s="6">
        <f>Alusparameetrid!Y19</f>
        <v>1</v>
      </c>
      <c r="H32" s="8"/>
      <c r="I32" s="5"/>
    </row>
    <row r="33" spans="1:14" x14ac:dyDescent="0.2">
      <c r="A33" s="29"/>
      <c r="B33" s="9"/>
      <c r="C33" s="14"/>
      <c r="D33" s="1" t="s">
        <v>35</v>
      </c>
      <c r="E33" s="5" t="s">
        <v>0</v>
      </c>
      <c r="F33" s="1"/>
      <c r="G33" s="38">
        <f>Alusparameetrid!Y20</f>
        <v>0.8</v>
      </c>
      <c r="H33" s="8"/>
      <c r="I33" s="5"/>
    </row>
    <row r="34" spans="1:14" ht="13.5" thickBot="1" x14ac:dyDescent="0.25">
      <c r="A34" s="29"/>
      <c r="B34" s="13"/>
      <c r="C34" s="80" t="s">
        <v>74</v>
      </c>
      <c r="D34" s="10" t="s">
        <v>75</v>
      </c>
      <c r="E34" s="18" t="s">
        <v>11</v>
      </c>
      <c r="F34" s="10"/>
      <c r="G34" s="37">
        <f>Alusparameetrid!Y21</f>
        <v>0.6</v>
      </c>
      <c r="H34" s="15"/>
      <c r="I34" s="5"/>
    </row>
    <row r="35" spans="1:14" ht="15.75" thickBot="1" x14ac:dyDescent="0.3">
      <c r="A35" s="29"/>
      <c r="B35" s="11" t="s">
        <v>76</v>
      </c>
      <c r="C35" s="24"/>
      <c r="D35" s="12" t="s">
        <v>78</v>
      </c>
      <c r="E35" s="19" t="s">
        <v>5</v>
      </c>
      <c r="F35" s="52" t="s">
        <v>11</v>
      </c>
      <c r="G35" s="6">
        <f>Alusparameetrid!Y22</f>
        <v>1.4</v>
      </c>
      <c r="H35" s="36">
        <f>IF($F$35="A",$G$35,IF($F$35="B",G36,IF($F$35="C",G37,IF($F$35="D",G38,IF(F35="E",G39,IF(F35="F",G40,$G$41))))))</f>
        <v>0.9</v>
      </c>
      <c r="I35" s="105" t="str">
        <f>IF(AND(H35&lt;=1,H67&gt;50),"Ülekäikude lahendus ei vasta piirkiirusele!","")</f>
        <v/>
      </c>
    </row>
    <row r="36" spans="1:14" ht="15" x14ac:dyDescent="0.25">
      <c r="A36" s="29"/>
      <c r="B36" s="9"/>
      <c r="C36" s="17"/>
      <c r="D36" s="1" t="s">
        <v>77</v>
      </c>
      <c r="E36" s="5" t="s">
        <v>4</v>
      </c>
      <c r="F36" s="81"/>
      <c r="G36" s="6">
        <f>Alusparameetrid!Y23</f>
        <v>1.2</v>
      </c>
      <c r="H36" s="63"/>
      <c r="I36" s="41"/>
    </row>
    <row r="37" spans="1:14" x14ac:dyDescent="0.2">
      <c r="A37" s="29"/>
      <c r="B37" s="9"/>
      <c r="C37" s="17"/>
      <c r="D37" s="1" t="s">
        <v>87</v>
      </c>
      <c r="E37" s="5" t="s">
        <v>0</v>
      </c>
      <c r="F37" s="8"/>
      <c r="G37" s="38">
        <f>Alusparameetrid!Y24</f>
        <v>1</v>
      </c>
      <c r="H37" s="8"/>
      <c r="I37" s="5"/>
    </row>
    <row r="38" spans="1:14" x14ac:dyDescent="0.2">
      <c r="A38" s="29"/>
      <c r="B38" s="9"/>
      <c r="C38" s="17"/>
      <c r="D38" s="1" t="s">
        <v>88</v>
      </c>
      <c r="E38" s="5" t="s">
        <v>11</v>
      </c>
      <c r="F38" s="8"/>
      <c r="G38" s="38">
        <f>Alusparameetrid!Y25</f>
        <v>0.9</v>
      </c>
      <c r="H38" s="8"/>
      <c r="I38" s="5"/>
    </row>
    <row r="39" spans="1:14" x14ac:dyDescent="0.2">
      <c r="A39" s="29"/>
      <c r="B39" s="9"/>
      <c r="C39" s="17"/>
      <c r="D39" s="1" t="s">
        <v>89</v>
      </c>
      <c r="E39" s="5" t="s">
        <v>52</v>
      </c>
      <c r="F39" s="8"/>
      <c r="G39" s="38">
        <f>Alusparameetrid!Y26</f>
        <v>0.8</v>
      </c>
      <c r="H39" s="8"/>
      <c r="I39" s="5"/>
    </row>
    <row r="40" spans="1:14" x14ac:dyDescent="0.2">
      <c r="A40" s="29"/>
      <c r="B40" s="9"/>
      <c r="C40" s="17"/>
      <c r="D40" s="1" t="s">
        <v>91</v>
      </c>
      <c r="E40" s="5" t="s">
        <v>53</v>
      </c>
      <c r="F40" s="8"/>
      <c r="G40" s="38">
        <f>Alusparameetrid!Y27</f>
        <v>0.7</v>
      </c>
      <c r="H40" s="8"/>
      <c r="I40" s="5"/>
    </row>
    <row r="41" spans="1:14" ht="13.5" thickBot="1" x14ac:dyDescent="0.25">
      <c r="A41" s="29"/>
      <c r="B41" s="13"/>
      <c r="C41" s="23"/>
      <c r="D41" s="10" t="s">
        <v>90</v>
      </c>
      <c r="E41" s="18" t="s">
        <v>79</v>
      </c>
      <c r="F41" s="15"/>
      <c r="G41" s="48">
        <f>Alusparameetrid!Y28</f>
        <v>1</v>
      </c>
      <c r="H41" s="15"/>
      <c r="I41" s="5"/>
    </row>
    <row r="42" spans="1:14" s="17" customFormat="1" ht="13.5" thickBot="1" x14ac:dyDescent="0.25">
      <c r="A42" s="29"/>
      <c r="B42" s="11" t="s">
        <v>12</v>
      </c>
      <c r="C42" s="22"/>
      <c r="D42" s="12"/>
      <c r="E42" s="19"/>
      <c r="F42" s="12"/>
      <c r="G42" s="35"/>
      <c r="H42" s="16"/>
      <c r="I42" s="5"/>
    </row>
    <row r="43" spans="1:14" ht="15.75" thickBot="1" x14ac:dyDescent="0.3">
      <c r="A43" s="29"/>
      <c r="B43" s="9"/>
      <c r="C43" s="17" t="s">
        <v>17</v>
      </c>
      <c r="D43" s="1" t="s">
        <v>18</v>
      </c>
      <c r="E43" s="1" t="s">
        <v>5</v>
      </c>
      <c r="F43" s="52" t="s">
        <v>0</v>
      </c>
      <c r="G43" s="7">
        <f>Alusparameetrid!Y30</f>
        <v>0.6</v>
      </c>
      <c r="H43" s="36">
        <f>IF($F$43="A",$G$43,IF($F$43="B",$G$44,IF($F$43="C",$G$45,IF(F43="D",G46,$G$47))))</f>
        <v>0.9</v>
      </c>
      <c r="I43" s="41"/>
    </row>
    <row r="44" spans="1:14" x14ac:dyDescent="0.2">
      <c r="A44" s="29"/>
      <c r="B44" s="9"/>
      <c r="C44" s="14"/>
      <c r="D44" s="1" t="s">
        <v>19</v>
      </c>
      <c r="E44" s="1" t="s">
        <v>4</v>
      </c>
      <c r="F44" s="1"/>
      <c r="G44" s="7">
        <f>Alusparameetrid!Y31</f>
        <v>0.8</v>
      </c>
      <c r="H44" s="8"/>
      <c r="I44" s="5"/>
    </row>
    <row r="45" spans="1:14" x14ac:dyDescent="0.2">
      <c r="A45" s="29"/>
      <c r="B45" s="9"/>
      <c r="C45" s="17"/>
      <c r="D45" s="1" t="s">
        <v>72</v>
      </c>
      <c r="E45" s="1" t="s">
        <v>0</v>
      </c>
      <c r="F45" s="5"/>
      <c r="G45" s="79">
        <f>Alusparameetrid!Y32</f>
        <v>0.9</v>
      </c>
      <c r="H45" s="8"/>
      <c r="I45" s="5"/>
    </row>
    <row r="46" spans="1:14" ht="15" x14ac:dyDescent="0.25">
      <c r="A46" s="29"/>
      <c r="B46" s="9"/>
      <c r="C46" s="17"/>
      <c r="D46" s="1" t="s">
        <v>20</v>
      </c>
      <c r="E46" s="1" t="s">
        <v>11</v>
      </c>
      <c r="F46" s="5"/>
      <c r="G46" s="79">
        <f>Alusparameetrid!Y33</f>
        <v>1</v>
      </c>
      <c r="H46" s="8"/>
      <c r="I46" s="5"/>
      <c r="N46" s="102"/>
    </row>
    <row r="47" spans="1:14" ht="15.75" thickBot="1" x14ac:dyDescent="0.3">
      <c r="A47" s="30"/>
      <c r="B47" s="13"/>
      <c r="C47" s="23"/>
      <c r="D47" s="10" t="s">
        <v>21</v>
      </c>
      <c r="E47" s="10" t="s">
        <v>52</v>
      </c>
      <c r="F47" s="18"/>
      <c r="G47" s="39">
        <f>Alusparameetrid!Y34</f>
        <v>1.2</v>
      </c>
      <c r="H47" s="15"/>
      <c r="I47" s="5"/>
      <c r="N47" s="102"/>
    </row>
    <row r="48" spans="1:14" s="17" customFormat="1" ht="15.75" thickBot="1" x14ac:dyDescent="0.3">
      <c r="A48" s="27" t="s">
        <v>31</v>
      </c>
      <c r="B48" s="24"/>
      <c r="C48" s="24"/>
      <c r="D48" s="12"/>
      <c r="E48" s="19"/>
      <c r="F48" s="19"/>
      <c r="G48" s="6"/>
      <c r="H48" s="8"/>
      <c r="I48" s="5"/>
      <c r="N48" s="102"/>
    </row>
    <row r="49" spans="1:14" s="17" customFormat="1" ht="15.75" thickBot="1" x14ac:dyDescent="0.3">
      <c r="A49" s="29"/>
      <c r="B49" s="11" t="s">
        <v>80</v>
      </c>
      <c r="C49" s="24"/>
      <c r="D49" s="12" t="s">
        <v>1</v>
      </c>
      <c r="E49" s="19" t="s">
        <v>5</v>
      </c>
      <c r="F49" s="52" t="s">
        <v>4</v>
      </c>
      <c r="G49" s="35">
        <f>Alusparameetrid!Y36</f>
        <v>0.8</v>
      </c>
      <c r="H49" s="46">
        <f>IF($F$49="A",$G$49,$G$50)</f>
        <v>1</v>
      </c>
      <c r="I49" s="41"/>
      <c r="N49" s="102"/>
    </row>
    <row r="50" spans="1:14" s="17" customFormat="1" ht="15.75" thickBot="1" x14ac:dyDescent="0.3">
      <c r="A50" s="29"/>
      <c r="B50" s="13"/>
      <c r="C50" s="23"/>
      <c r="D50" s="10" t="s">
        <v>3</v>
      </c>
      <c r="E50" s="18" t="s">
        <v>4</v>
      </c>
      <c r="F50" s="18"/>
      <c r="G50" s="48">
        <f>Alusparameetrid!Y37</f>
        <v>1</v>
      </c>
      <c r="H50" s="8"/>
      <c r="I50" s="5"/>
      <c r="N50" s="102"/>
    </row>
    <row r="51" spans="1:14" s="17" customFormat="1" ht="15.75" thickBot="1" x14ac:dyDescent="0.3">
      <c r="A51" s="27" t="s">
        <v>41</v>
      </c>
      <c r="B51" s="24"/>
      <c r="C51" s="22"/>
      <c r="D51" s="12"/>
      <c r="E51" s="19"/>
      <c r="F51" s="12"/>
      <c r="G51" s="35"/>
      <c r="H51" s="16"/>
      <c r="I51" s="5"/>
      <c r="N51" s="102"/>
    </row>
    <row r="52" spans="1:14" ht="15.75" thickBot="1" x14ac:dyDescent="0.3">
      <c r="A52" s="29"/>
      <c r="B52" s="11" t="s">
        <v>32</v>
      </c>
      <c r="C52" s="24"/>
      <c r="D52" s="12" t="s">
        <v>22</v>
      </c>
      <c r="E52" s="19" t="s">
        <v>5</v>
      </c>
      <c r="F52" s="52" t="s">
        <v>0</v>
      </c>
      <c r="G52" s="19">
        <f>Alusparameetrid!Y39</f>
        <v>1.4</v>
      </c>
      <c r="H52" s="46">
        <f>IF($F$52="A",$G$52,IF($F$52="B",$G$53,IF($F$52="C",$G$54,$G$55)))</f>
        <v>0.9</v>
      </c>
      <c r="I52" s="41"/>
      <c r="N52" s="102"/>
    </row>
    <row r="53" spans="1:14" ht="15" x14ac:dyDescent="0.25">
      <c r="A53" s="29"/>
      <c r="B53" s="9"/>
      <c r="C53" s="17"/>
      <c r="D53" s="1" t="s">
        <v>23</v>
      </c>
      <c r="E53" s="5" t="s">
        <v>4</v>
      </c>
      <c r="F53" s="8"/>
      <c r="G53" s="53">
        <f>Alusparameetrid!Y40</f>
        <v>1</v>
      </c>
      <c r="H53" s="8"/>
      <c r="I53" s="5"/>
      <c r="N53" s="102"/>
    </row>
    <row r="54" spans="1:14" ht="15" x14ac:dyDescent="0.25">
      <c r="A54" s="29"/>
      <c r="B54" s="9"/>
      <c r="C54" s="17"/>
      <c r="D54" s="1" t="s">
        <v>24</v>
      </c>
      <c r="E54" s="5" t="s">
        <v>0</v>
      </c>
      <c r="F54" s="8"/>
      <c r="G54" s="53">
        <f>Alusparameetrid!Y41</f>
        <v>0.9</v>
      </c>
      <c r="H54" s="8"/>
      <c r="I54" s="5"/>
      <c r="N54" s="102"/>
    </row>
    <row r="55" spans="1:14" ht="15" x14ac:dyDescent="0.25">
      <c r="A55" s="29"/>
      <c r="B55" s="9"/>
      <c r="C55" s="17"/>
      <c r="D55" s="1" t="s">
        <v>25</v>
      </c>
      <c r="E55" s="5" t="s">
        <v>11</v>
      </c>
      <c r="F55" s="8"/>
      <c r="G55" s="5">
        <f>Alusparameetrid!Y42</f>
        <v>0.7</v>
      </c>
      <c r="H55" s="8"/>
      <c r="I55" s="5"/>
      <c r="N55" s="102"/>
    </row>
    <row r="56" spans="1:14" ht="15.75" thickBot="1" x14ac:dyDescent="0.3">
      <c r="A56" s="29"/>
      <c r="B56" s="9"/>
      <c r="C56" s="17"/>
      <c r="D56" s="1"/>
      <c r="E56" s="5"/>
      <c r="F56" s="8"/>
      <c r="G56" s="5"/>
      <c r="H56" s="8"/>
      <c r="I56" s="5"/>
      <c r="N56" s="102"/>
    </row>
    <row r="57" spans="1:14" ht="15.75" thickBot="1" x14ac:dyDescent="0.3">
      <c r="A57" s="27" t="s">
        <v>26</v>
      </c>
      <c r="B57" s="24"/>
      <c r="C57" s="32"/>
      <c r="D57" s="12"/>
      <c r="E57" s="19"/>
      <c r="F57" s="12"/>
      <c r="G57" s="35"/>
      <c r="H57" s="16"/>
      <c r="I57" s="5"/>
      <c r="N57" s="101"/>
    </row>
    <row r="58" spans="1:14" ht="15.75" thickBot="1" x14ac:dyDescent="0.3">
      <c r="A58" s="29"/>
      <c r="B58" s="58" t="s">
        <v>27</v>
      </c>
      <c r="C58" s="24"/>
      <c r="D58" s="12" t="s">
        <v>28</v>
      </c>
      <c r="E58" s="19" t="s">
        <v>5</v>
      </c>
      <c r="F58" s="52" t="s">
        <v>4</v>
      </c>
      <c r="G58" s="35">
        <f>Alusparameetrid!Y45</f>
        <v>1.2</v>
      </c>
      <c r="H58" s="46">
        <f>IF($F$58="A",$G$58,IF($F$58="B",$G$59,$G$60))</f>
        <v>1</v>
      </c>
      <c r="I58" s="41"/>
      <c r="N58" s="101"/>
    </row>
    <row r="59" spans="1:14" ht="15" x14ac:dyDescent="0.25">
      <c r="A59" s="29"/>
      <c r="B59" s="9"/>
      <c r="C59" s="25"/>
      <c r="D59" s="1" t="s">
        <v>29</v>
      </c>
      <c r="E59" s="5" t="s">
        <v>4</v>
      </c>
      <c r="F59" s="8"/>
      <c r="G59" s="38">
        <f>Alusparameetrid!Y46</f>
        <v>1</v>
      </c>
      <c r="H59" s="8"/>
      <c r="I59" s="5"/>
      <c r="N59" s="101"/>
    </row>
    <row r="60" spans="1:14" ht="15.75" thickBot="1" x14ac:dyDescent="0.3">
      <c r="A60" s="29"/>
      <c r="B60" s="13"/>
      <c r="C60" s="33"/>
      <c r="D60" s="10" t="s">
        <v>30</v>
      </c>
      <c r="E60" s="18" t="s">
        <v>0</v>
      </c>
      <c r="F60" s="15"/>
      <c r="G60" s="37">
        <f>Alusparameetrid!Y47</f>
        <v>0.8</v>
      </c>
      <c r="H60" s="15"/>
      <c r="I60" s="5"/>
      <c r="N60" s="101"/>
    </row>
    <row r="61" spans="1:14" ht="15.75" thickBot="1" x14ac:dyDescent="0.3">
      <c r="A61" s="30"/>
      <c r="B61" s="13"/>
      <c r="C61" s="33" t="s">
        <v>70</v>
      </c>
      <c r="D61" s="10"/>
      <c r="E61" s="18" t="s">
        <v>71</v>
      </c>
      <c r="F61" s="52">
        <v>17</v>
      </c>
      <c r="G61" s="37"/>
      <c r="H61" s="57">
        <f>IF($F$61&gt;25,1.4,IF($F$61&gt;12,1,IF(F61&gt;8,0.8,0.6)))</f>
        <v>1</v>
      </c>
      <c r="I61" s="41"/>
      <c r="N61" s="101"/>
    </row>
    <row r="62" spans="1:14" ht="15.75" thickBot="1" x14ac:dyDescent="0.3">
      <c r="A62" s="27" t="s">
        <v>34</v>
      </c>
      <c r="B62" s="24"/>
      <c r="C62" s="32"/>
      <c r="D62" s="12"/>
      <c r="E62" s="19"/>
      <c r="F62" s="12"/>
      <c r="G62" s="35"/>
      <c r="H62" s="8"/>
      <c r="I62" s="5"/>
      <c r="N62" s="101"/>
    </row>
    <row r="63" spans="1:14" ht="15.75" thickBot="1" x14ac:dyDescent="0.3">
      <c r="A63" s="29"/>
      <c r="B63" s="11" t="s">
        <v>33</v>
      </c>
      <c r="C63" s="24"/>
      <c r="D63" s="12" t="s">
        <v>39</v>
      </c>
      <c r="E63" s="24" t="s">
        <v>9</v>
      </c>
      <c r="F63" s="52">
        <v>50</v>
      </c>
      <c r="G63" s="99"/>
      <c r="H63" s="16"/>
      <c r="I63" s="5"/>
      <c r="N63" s="101"/>
    </row>
    <row r="64" spans="1:14" ht="15.75" thickBot="1" x14ac:dyDescent="0.3">
      <c r="A64" s="30"/>
      <c r="B64" s="13"/>
      <c r="C64" s="23"/>
      <c r="D64" s="10" t="s">
        <v>97</v>
      </c>
      <c r="E64" s="18" t="s">
        <v>9</v>
      </c>
      <c r="F64" s="52">
        <v>51</v>
      </c>
      <c r="G64" s="82">
        <f>$F$64/F63</f>
        <v>1.02</v>
      </c>
      <c r="H64" s="47">
        <f>IF(G64&gt;1.15,1.1,IF(G64&gt;1,1,IF(G64&gt;0.9,0.8,0.6)))</f>
        <v>1</v>
      </c>
      <c r="I64" s="5"/>
      <c r="N64" s="101"/>
    </row>
    <row r="65" spans="1:14" ht="6.75" customHeight="1" x14ac:dyDescent="0.25">
      <c r="A65" s="31"/>
      <c r="B65" s="17"/>
      <c r="C65" s="21"/>
      <c r="D65" s="1"/>
      <c r="E65" s="34"/>
      <c r="F65" s="2"/>
      <c r="G65" s="34"/>
      <c r="H65" s="1"/>
      <c r="I65" s="20"/>
      <c r="N65" s="101"/>
    </row>
    <row r="66" spans="1:14" ht="16.5" thickBot="1" x14ac:dyDescent="0.3">
      <c r="C66" s="17"/>
      <c r="D66" s="1"/>
      <c r="E66" s="93" t="s">
        <v>57</v>
      </c>
      <c r="F66" s="94">
        <f>AVERAGE(H22:H64)</f>
        <v>0.95</v>
      </c>
      <c r="G66" s="42" t="s">
        <v>94</v>
      </c>
      <c r="H66" s="95">
        <f>INT(F66*H20)</f>
        <v>38</v>
      </c>
      <c r="N66" s="101"/>
    </row>
    <row r="67" spans="1:14" ht="16.5" thickBot="1" x14ac:dyDescent="0.3">
      <c r="G67" s="96" t="s">
        <v>95</v>
      </c>
      <c r="H67" s="97">
        <f>ROUND(H66/10,0)*10</f>
        <v>40</v>
      </c>
      <c r="I67" s="106" t="str">
        <f>IF(AND(H35&lt;=1,H67&gt;50),"Ülekäikude lahendus ei vasta piirkiirusele!","")</f>
        <v/>
      </c>
      <c r="N67" s="101"/>
    </row>
    <row r="68" spans="1:14" ht="15" x14ac:dyDescent="0.25">
      <c r="N68" s="101"/>
    </row>
    <row r="69" spans="1:14" ht="15" x14ac:dyDescent="0.25">
      <c r="F69" s="4" t="s">
        <v>92</v>
      </c>
      <c r="G69" s="90">
        <f>MIN(G22:G64)</f>
        <v>0.6</v>
      </c>
      <c r="N69" s="101"/>
    </row>
    <row r="70" spans="1:14" ht="15" x14ac:dyDescent="0.25">
      <c r="C70" s="21"/>
      <c r="D70" s="2"/>
      <c r="E70" s="1"/>
      <c r="F70" s="4" t="s">
        <v>93</v>
      </c>
      <c r="G70" s="90">
        <f>MAX(G22:G64)</f>
        <v>1.4</v>
      </c>
      <c r="I70" s="40"/>
      <c r="N70" s="101"/>
    </row>
    <row r="71" spans="1:14" ht="15" x14ac:dyDescent="0.25">
      <c r="C71" s="21"/>
      <c r="D71" s="2"/>
      <c r="E71" s="1"/>
      <c r="F71" s="1"/>
      <c r="G71" s="1"/>
      <c r="I71" s="40"/>
      <c r="N71" s="101"/>
    </row>
    <row r="72" spans="1:14" x14ac:dyDescent="0.2">
      <c r="C72" s="21"/>
      <c r="D72" s="2"/>
      <c r="E72" s="1"/>
      <c r="F72" s="1"/>
      <c r="G72" s="1"/>
      <c r="H72" s="1"/>
      <c r="I72" s="40"/>
    </row>
  </sheetData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N72"/>
  <sheetViews>
    <sheetView workbookViewId="0">
      <pane ySplit="1" topLeftCell="A2" activePane="bottomLeft" state="frozen"/>
      <selection pane="bottomLeft" activeCell="K17" sqref="K17"/>
    </sheetView>
  </sheetViews>
  <sheetFormatPr defaultColWidth="9.140625" defaultRowHeight="12.75" x14ac:dyDescent="0.2"/>
  <cols>
    <col min="1" max="1" width="3.7109375" style="28" customWidth="1"/>
    <col min="2" max="2" width="3.7109375" style="3" customWidth="1"/>
    <col min="3" max="3" width="27.140625" style="3" customWidth="1"/>
    <col min="4" max="4" width="37.85546875" style="4" bestFit="1" customWidth="1"/>
    <col min="5" max="5" width="5" style="4" customWidth="1"/>
    <col min="6" max="6" width="8.42578125" style="4" customWidth="1"/>
    <col min="7" max="7" width="7.85546875" style="4" customWidth="1"/>
    <col min="8" max="8" width="6.140625" style="4" customWidth="1"/>
    <col min="9" max="9" width="6.140625" style="43" bestFit="1" customWidth="1"/>
    <col min="10" max="10" width="5.5703125" style="3" bestFit="1" customWidth="1"/>
    <col min="11" max="16384" width="9.140625" style="3"/>
  </cols>
  <sheetData>
    <row r="1" spans="1:9" ht="16.5" thickBot="1" x14ac:dyDescent="0.3">
      <c r="A1" s="56" t="s">
        <v>69</v>
      </c>
      <c r="D1" s="3"/>
      <c r="E1" s="3"/>
      <c r="F1" s="3"/>
      <c r="G1" s="1"/>
      <c r="H1" s="45"/>
      <c r="I1" s="5"/>
    </row>
    <row r="2" spans="1:9" x14ac:dyDescent="0.2">
      <c r="B2" s="27" t="s">
        <v>44</v>
      </c>
      <c r="C2" s="24"/>
      <c r="D2" s="89" t="s">
        <v>43</v>
      </c>
      <c r="E2" s="24"/>
      <c r="F2" s="24"/>
      <c r="G2" s="12"/>
      <c r="H2" s="55"/>
      <c r="I2" s="5"/>
    </row>
    <row r="3" spans="1:9" ht="13.5" thickBot="1" x14ac:dyDescent="0.25">
      <c r="B3" s="62" t="s">
        <v>55</v>
      </c>
      <c r="C3" s="17"/>
      <c r="D3" s="1"/>
      <c r="E3" s="17"/>
      <c r="F3" s="17"/>
      <c r="G3" s="1"/>
      <c r="H3" s="44"/>
      <c r="I3" s="5"/>
    </row>
    <row r="4" spans="1:9" ht="15.75" thickBot="1" x14ac:dyDescent="0.3">
      <c r="B4" s="9"/>
      <c r="C4" s="17" t="s">
        <v>45</v>
      </c>
      <c r="D4" s="17" t="s">
        <v>54</v>
      </c>
      <c r="E4" s="1" t="s">
        <v>5</v>
      </c>
      <c r="F4" s="52" t="s">
        <v>52</v>
      </c>
      <c r="G4" s="1">
        <v>5</v>
      </c>
      <c r="H4" s="63">
        <f>IF(F4="A",5,IF(F4="B",4,IF(F4="C",3,IF(F4="D",2,IF(F4="E",2,1)))))</f>
        <v>2</v>
      </c>
      <c r="I4" s="5"/>
    </row>
    <row r="5" spans="1:9" x14ac:dyDescent="0.2">
      <c r="B5" s="9"/>
      <c r="C5" s="17" t="s">
        <v>46</v>
      </c>
      <c r="D5" s="17" t="s">
        <v>6</v>
      </c>
      <c r="E5" s="1" t="s">
        <v>4</v>
      </c>
      <c r="F5" s="17"/>
      <c r="G5" s="1">
        <v>4</v>
      </c>
      <c r="H5" s="44"/>
      <c r="I5" s="5"/>
    </row>
    <row r="6" spans="1:9" x14ac:dyDescent="0.2">
      <c r="B6" s="62" t="s">
        <v>48</v>
      </c>
      <c r="C6" s="17"/>
      <c r="D6" s="17"/>
      <c r="E6" s="1"/>
      <c r="F6" s="17"/>
      <c r="G6" s="1"/>
      <c r="H6" s="44"/>
      <c r="I6" s="5"/>
    </row>
    <row r="7" spans="1:9" x14ac:dyDescent="0.2">
      <c r="B7" s="9"/>
      <c r="C7" s="17" t="s">
        <v>50</v>
      </c>
      <c r="D7" s="17" t="s">
        <v>59</v>
      </c>
      <c r="E7" s="1" t="s">
        <v>0</v>
      </c>
      <c r="F7" s="17"/>
      <c r="G7" s="1">
        <v>3</v>
      </c>
      <c r="H7" s="44"/>
      <c r="I7" s="5"/>
    </row>
    <row r="8" spans="1:9" x14ac:dyDescent="0.2">
      <c r="B8" s="9"/>
      <c r="C8" s="17" t="s">
        <v>47</v>
      </c>
      <c r="D8" s="17" t="s">
        <v>59</v>
      </c>
      <c r="E8" s="1" t="s">
        <v>11</v>
      </c>
      <c r="F8" s="17"/>
      <c r="G8" s="1">
        <v>2</v>
      </c>
      <c r="H8" s="44"/>
      <c r="I8" s="5"/>
    </row>
    <row r="9" spans="1:9" x14ac:dyDescent="0.2">
      <c r="B9" s="9"/>
      <c r="C9" s="17" t="s">
        <v>49</v>
      </c>
      <c r="D9" s="17" t="s">
        <v>7</v>
      </c>
      <c r="E9" s="1" t="s">
        <v>52</v>
      </c>
      <c r="F9" s="17"/>
      <c r="G9" s="1">
        <v>2</v>
      </c>
      <c r="H9" s="44"/>
      <c r="I9" s="5"/>
    </row>
    <row r="10" spans="1:9" ht="13.5" thickBot="1" x14ac:dyDescent="0.25">
      <c r="B10" s="64"/>
      <c r="C10" s="60" t="s">
        <v>51</v>
      </c>
      <c r="D10" s="60" t="s">
        <v>60</v>
      </c>
      <c r="E10" s="61" t="s">
        <v>53</v>
      </c>
      <c r="F10" s="17"/>
      <c r="G10" s="61">
        <v>1</v>
      </c>
      <c r="H10" s="65"/>
      <c r="I10" s="5"/>
    </row>
    <row r="11" spans="1:9" ht="15.75" thickBot="1" x14ac:dyDescent="0.3">
      <c r="B11" s="66"/>
      <c r="C11" s="67"/>
      <c r="D11" s="68" t="s">
        <v>42</v>
      </c>
      <c r="E11" s="67"/>
      <c r="F11" s="52">
        <v>59</v>
      </c>
      <c r="G11" s="98"/>
      <c r="H11" s="69">
        <f>IF(F11&lt;100,1,IF(F11&lt;200,2,IF(F11&lt;600,3,IF(F11&lt;1200,4,IF(F11&lt;2400,5,6)))))</f>
        <v>1</v>
      </c>
      <c r="I11" s="5"/>
    </row>
    <row r="12" spans="1:9" ht="6" customHeight="1" thickBot="1" x14ac:dyDescent="0.25"/>
    <row r="13" spans="1:9" ht="15.75" thickBot="1" x14ac:dyDescent="0.3">
      <c r="B13" s="11"/>
      <c r="C13" s="24" t="s">
        <v>66</v>
      </c>
      <c r="D13" s="24" t="s">
        <v>61</v>
      </c>
      <c r="E13" s="12" t="s">
        <v>5</v>
      </c>
      <c r="F13" s="52" t="s">
        <v>5</v>
      </c>
      <c r="G13" s="12">
        <v>1</v>
      </c>
      <c r="H13" s="46">
        <f>IF(F13="A",1,IF(F13="B",2,IF(F13="C",3,IF(F13="D",4,5))))</f>
        <v>1</v>
      </c>
      <c r="I13" s="5"/>
    </row>
    <row r="14" spans="1:9" x14ac:dyDescent="0.2">
      <c r="B14" s="9"/>
      <c r="C14" s="17"/>
      <c r="D14" s="17" t="s">
        <v>62</v>
      </c>
      <c r="E14" s="1" t="s">
        <v>4</v>
      </c>
      <c r="F14" s="17"/>
      <c r="G14" s="1">
        <v>2</v>
      </c>
      <c r="H14" s="44"/>
      <c r="I14" s="5"/>
    </row>
    <row r="15" spans="1:9" x14ac:dyDescent="0.2">
      <c r="B15" s="9"/>
      <c r="C15" s="17"/>
      <c r="D15" s="17" t="s">
        <v>63</v>
      </c>
      <c r="E15" s="1" t="s">
        <v>0</v>
      </c>
      <c r="F15" s="17"/>
      <c r="G15" s="1">
        <v>3</v>
      </c>
      <c r="H15" s="8"/>
      <c r="I15" s="40"/>
    </row>
    <row r="16" spans="1:9" x14ac:dyDescent="0.2">
      <c r="B16" s="9"/>
      <c r="C16" s="17"/>
      <c r="D16" s="17" t="s">
        <v>65</v>
      </c>
      <c r="E16" s="1" t="s">
        <v>11</v>
      </c>
      <c r="F16" s="17"/>
      <c r="G16" s="1">
        <v>4</v>
      </c>
      <c r="H16" s="8"/>
      <c r="I16" s="40"/>
    </row>
    <row r="17" spans="1:9" ht="13.5" thickBot="1" x14ac:dyDescent="0.25">
      <c r="B17" s="13"/>
      <c r="C17" s="23"/>
      <c r="D17" s="23" t="s">
        <v>64</v>
      </c>
      <c r="E17" s="10" t="s">
        <v>52</v>
      </c>
      <c r="F17" s="23"/>
      <c r="G17" s="10">
        <v>5</v>
      </c>
      <c r="H17" s="15"/>
      <c r="I17" s="40"/>
    </row>
    <row r="18" spans="1:9" ht="5.25" customHeight="1" x14ac:dyDescent="0.2">
      <c r="D18" s="3"/>
      <c r="F18" s="3"/>
      <c r="G18" s="50"/>
      <c r="H18" s="1"/>
      <c r="I18" s="40"/>
    </row>
    <row r="19" spans="1:9" ht="15" x14ac:dyDescent="0.25">
      <c r="D19" s="3"/>
      <c r="E19" s="91" t="s">
        <v>56</v>
      </c>
      <c r="F19" s="92">
        <f>H13*10+MAX(H4,H11)</f>
        <v>12</v>
      </c>
      <c r="G19" s="100" t="s">
        <v>96</v>
      </c>
    </row>
    <row r="20" spans="1:9" ht="15" customHeight="1" thickBot="1" x14ac:dyDescent="0.3">
      <c r="A20" s="56" t="s">
        <v>68</v>
      </c>
      <c r="E20" s="3"/>
      <c r="F20" s="5"/>
      <c r="G20" s="50"/>
      <c r="H20" s="95">
        <f>VLOOKUP(F19,Alusparameetrid!P4:Q28,2,FALSE)</f>
        <v>25</v>
      </c>
      <c r="I20" s="40"/>
    </row>
    <row r="21" spans="1:9" ht="13.5" thickBot="1" x14ac:dyDescent="0.25">
      <c r="A21" s="27" t="s">
        <v>40</v>
      </c>
      <c r="B21" s="24"/>
      <c r="C21" s="24"/>
      <c r="D21" s="24"/>
      <c r="E21" s="24"/>
      <c r="F21" s="12"/>
      <c r="G21" s="54"/>
      <c r="H21" s="16"/>
      <c r="I21" s="40"/>
    </row>
    <row r="22" spans="1:9" ht="15.75" thickBot="1" x14ac:dyDescent="0.3">
      <c r="A22" s="29"/>
      <c r="B22" s="11" t="s">
        <v>38</v>
      </c>
      <c r="C22" s="24"/>
      <c r="D22" s="12">
        <v>1</v>
      </c>
      <c r="E22" s="12" t="s">
        <v>5</v>
      </c>
      <c r="F22" s="52" t="s">
        <v>5</v>
      </c>
      <c r="G22" s="51">
        <f>Alusparameetrid!Y9</f>
        <v>0.8</v>
      </c>
      <c r="H22" s="46">
        <f>IF($F$22="A",$G$22,IF($F$22="B",$G$23,$G$24))</f>
        <v>0.8</v>
      </c>
      <c r="I22" s="40"/>
    </row>
    <row r="23" spans="1:9" x14ac:dyDescent="0.2">
      <c r="A23" s="29"/>
      <c r="B23" s="9"/>
      <c r="C23" s="17"/>
      <c r="D23" s="1">
        <v>2</v>
      </c>
      <c r="E23" s="1" t="s">
        <v>4</v>
      </c>
      <c r="F23" s="17"/>
      <c r="G23" s="7">
        <f>Alusparameetrid!Y10</f>
        <v>1.1000000000000001</v>
      </c>
      <c r="H23" s="8"/>
      <c r="I23" s="40"/>
    </row>
    <row r="24" spans="1:9" ht="13.5" thickBot="1" x14ac:dyDescent="0.25">
      <c r="A24" s="29"/>
      <c r="B24" s="13"/>
      <c r="C24" s="23"/>
      <c r="D24" s="10" t="s">
        <v>37</v>
      </c>
      <c r="E24" s="10" t="s">
        <v>0</v>
      </c>
      <c r="F24" s="10"/>
      <c r="G24" s="39">
        <f>Alusparameetrid!Y11</f>
        <v>1.3</v>
      </c>
      <c r="H24" s="15"/>
      <c r="I24" s="40"/>
    </row>
    <row r="25" spans="1:9" ht="13.5" thickBot="1" x14ac:dyDescent="0.25">
      <c r="A25" s="30"/>
      <c r="B25" s="23"/>
      <c r="C25" s="26"/>
      <c r="D25" s="10"/>
      <c r="E25" s="18"/>
      <c r="F25" s="18"/>
      <c r="G25" s="18"/>
      <c r="H25" s="15"/>
      <c r="I25" s="40"/>
    </row>
    <row r="26" spans="1:9" ht="13.5" thickBot="1" x14ac:dyDescent="0.25">
      <c r="A26" s="27" t="s">
        <v>15</v>
      </c>
      <c r="B26" s="24"/>
      <c r="C26" s="22"/>
      <c r="D26" s="12"/>
      <c r="E26" s="19"/>
      <c r="F26" s="24"/>
      <c r="G26" s="19"/>
      <c r="H26" s="16"/>
      <c r="I26" s="40"/>
    </row>
    <row r="27" spans="1:9" ht="15.75" thickBot="1" x14ac:dyDescent="0.3">
      <c r="A27" s="29"/>
      <c r="B27" s="11" t="s">
        <v>2</v>
      </c>
      <c r="C27" s="24"/>
      <c r="D27" s="12" t="s">
        <v>10</v>
      </c>
      <c r="E27" s="19" t="s">
        <v>5</v>
      </c>
      <c r="F27" s="52" t="s">
        <v>0</v>
      </c>
      <c r="G27" s="49">
        <f>Alusparameetrid!Y14</f>
        <v>1.1000000000000001</v>
      </c>
      <c r="H27" s="46">
        <f>IF($F$27="A",$G$27,IF($F$27="B",$G$28,$G$29))</f>
        <v>1</v>
      </c>
      <c r="I27" s="41"/>
    </row>
    <row r="28" spans="1:9" x14ac:dyDescent="0.2">
      <c r="A28" s="29"/>
      <c r="B28" s="9"/>
      <c r="C28" s="17"/>
      <c r="D28" s="1" t="s">
        <v>8</v>
      </c>
      <c r="E28" s="5" t="s">
        <v>4</v>
      </c>
      <c r="F28" s="1"/>
      <c r="G28" s="6">
        <f>Alusparameetrid!Y15</f>
        <v>0.8</v>
      </c>
      <c r="H28" s="8"/>
      <c r="I28" s="5"/>
    </row>
    <row r="29" spans="1:9" ht="13.5" thickBot="1" x14ac:dyDescent="0.25">
      <c r="A29" s="30"/>
      <c r="B29" s="13" t="s">
        <v>16</v>
      </c>
      <c r="C29" s="23"/>
      <c r="D29" s="10" t="s">
        <v>58</v>
      </c>
      <c r="E29" s="18" t="s">
        <v>0</v>
      </c>
      <c r="F29" s="10"/>
      <c r="G29" s="48">
        <f>Alusparameetrid!Y16</f>
        <v>1</v>
      </c>
      <c r="H29" s="15"/>
      <c r="I29" s="5"/>
    </row>
    <row r="30" spans="1:9" ht="13.5" thickBot="1" x14ac:dyDescent="0.25">
      <c r="A30" s="27" t="s">
        <v>13</v>
      </c>
      <c r="B30" s="24"/>
      <c r="C30" s="22"/>
      <c r="D30" s="12"/>
      <c r="E30" s="19"/>
      <c r="F30" s="12"/>
      <c r="G30" s="6"/>
      <c r="H30" s="8"/>
      <c r="I30" s="5"/>
    </row>
    <row r="31" spans="1:9" ht="15.75" thickBot="1" x14ac:dyDescent="0.3">
      <c r="A31" s="29"/>
      <c r="B31" s="11" t="s">
        <v>14</v>
      </c>
      <c r="C31" s="22"/>
      <c r="D31" s="12" t="s">
        <v>73</v>
      </c>
      <c r="E31" s="19" t="s">
        <v>5</v>
      </c>
      <c r="F31" s="52" t="s">
        <v>4</v>
      </c>
      <c r="G31" s="35">
        <f>Alusparameetrid!Y18</f>
        <v>1.2</v>
      </c>
      <c r="H31" s="46">
        <f>IF($F$31="A",$G$31,IF($F$31="B",$G$32,IF($F$31="C",$G$33,$G$34)))</f>
        <v>1</v>
      </c>
      <c r="I31" s="41"/>
    </row>
    <row r="32" spans="1:9" x14ac:dyDescent="0.2">
      <c r="A32" s="29"/>
      <c r="B32" s="9"/>
      <c r="C32" s="14"/>
      <c r="D32" s="1" t="s">
        <v>36</v>
      </c>
      <c r="E32" s="5" t="s">
        <v>4</v>
      </c>
      <c r="F32" s="1"/>
      <c r="G32" s="6">
        <f>Alusparameetrid!Y19</f>
        <v>1</v>
      </c>
      <c r="H32" s="8"/>
      <c r="I32" s="5"/>
    </row>
    <row r="33" spans="1:14" x14ac:dyDescent="0.2">
      <c r="A33" s="29"/>
      <c r="B33" s="9"/>
      <c r="C33" s="14"/>
      <c r="D33" s="1" t="s">
        <v>35</v>
      </c>
      <c r="E33" s="5" t="s">
        <v>0</v>
      </c>
      <c r="F33" s="1"/>
      <c r="G33" s="38">
        <f>Alusparameetrid!Y20</f>
        <v>0.8</v>
      </c>
      <c r="H33" s="8"/>
      <c r="I33" s="5"/>
    </row>
    <row r="34" spans="1:14" ht="13.5" thickBot="1" x14ac:dyDescent="0.25">
      <c r="A34" s="29"/>
      <c r="B34" s="13"/>
      <c r="C34" s="80" t="s">
        <v>74</v>
      </c>
      <c r="D34" s="10" t="s">
        <v>75</v>
      </c>
      <c r="E34" s="18" t="s">
        <v>11</v>
      </c>
      <c r="F34" s="10"/>
      <c r="G34" s="37">
        <f>Alusparameetrid!Y21</f>
        <v>0.6</v>
      </c>
      <c r="H34" s="15"/>
      <c r="I34" s="5"/>
    </row>
    <row r="35" spans="1:14" ht="15.75" thickBot="1" x14ac:dyDescent="0.3">
      <c r="A35" s="29"/>
      <c r="B35" s="11" t="s">
        <v>76</v>
      </c>
      <c r="C35" s="24"/>
      <c r="D35" s="12" t="s">
        <v>78</v>
      </c>
      <c r="E35" s="19" t="s">
        <v>5</v>
      </c>
      <c r="F35" s="52" t="s">
        <v>79</v>
      </c>
      <c r="G35" s="6">
        <f>Alusparameetrid!Y22</f>
        <v>1.4</v>
      </c>
      <c r="H35" s="36">
        <f>IF($F$35="A",$G$35,IF($F$35="B",G36,IF($F$35="C",G37,IF($F$35="D",G38,IF(F35="E",G39,IF(F35="F",G40,$G$41))))))</f>
        <v>1</v>
      </c>
      <c r="I35" s="105" t="str">
        <f>IF(AND(H35&lt;=1,H67&gt;50),"Ülekäikude lahendus ei vasta piirkiirusele!","")</f>
        <v/>
      </c>
    </row>
    <row r="36" spans="1:14" ht="15" x14ac:dyDescent="0.25">
      <c r="A36" s="29"/>
      <c r="B36" s="9"/>
      <c r="C36" s="17"/>
      <c r="D36" s="1" t="s">
        <v>77</v>
      </c>
      <c r="E36" s="5" t="s">
        <v>4</v>
      </c>
      <c r="F36" s="81"/>
      <c r="G36" s="6">
        <f>Alusparameetrid!Y23</f>
        <v>1.2</v>
      </c>
      <c r="H36" s="63"/>
      <c r="I36" s="41"/>
    </row>
    <row r="37" spans="1:14" x14ac:dyDescent="0.2">
      <c r="A37" s="29"/>
      <c r="B37" s="9"/>
      <c r="C37" s="17"/>
      <c r="D37" s="1" t="s">
        <v>87</v>
      </c>
      <c r="E37" s="5" t="s">
        <v>0</v>
      </c>
      <c r="F37" s="8"/>
      <c r="G37" s="38">
        <f>Alusparameetrid!Y24</f>
        <v>1</v>
      </c>
      <c r="H37" s="8"/>
      <c r="I37" s="5"/>
    </row>
    <row r="38" spans="1:14" x14ac:dyDescent="0.2">
      <c r="A38" s="29"/>
      <c r="B38" s="9"/>
      <c r="C38" s="17"/>
      <c r="D38" s="1" t="s">
        <v>88</v>
      </c>
      <c r="E38" s="5" t="s">
        <v>11</v>
      </c>
      <c r="F38" s="8"/>
      <c r="G38" s="38">
        <f>Alusparameetrid!Y25</f>
        <v>0.9</v>
      </c>
      <c r="H38" s="8"/>
      <c r="I38" s="5"/>
    </row>
    <row r="39" spans="1:14" x14ac:dyDescent="0.2">
      <c r="A39" s="29"/>
      <c r="B39" s="9"/>
      <c r="C39" s="17"/>
      <c r="D39" s="1" t="s">
        <v>89</v>
      </c>
      <c r="E39" s="5" t="s">
        <v>52</v>
      </c>
      <c r="F39" s="8"/>
      <c r="G39" s="38">
        <f>Alusparameetrid!Y26</f>
        <v>0.8</v>
      </c>
      <c r="H39" s="8"/>
      <c r="I39" s="5"/>
    </row>
    <row r="40" spans="1:14" x14ac:dyDescent="0.2">
      <c r="A40" s="29"/>
      <c r="B40" s="9"/>
      <c r="C40" s="17"/>
      <c r="D40" s="1" t="s">
        <v>91</v>
      </c>
      <c r="E40" s="5" t="s">
        <v>53</v>
      </c>
      <c r="F40" s="8"/>
      <c r="G40" s="38">
        <f>Alusparameetrid!Y27</f>
        <v>0.7</v>
      </c>
      <c r="H40" s="8"/>
      <c r="I40" s="5"/>
    </row>
    <row r="41" spans="1:14" ht="13.5" thickBot="1" x14ac:dyDescent="0.25">
      <c r="A41" s="29"/>
      <c r="B41" s="13"/>
      <c r="C41" s="23"/>
      <c r="D41" s="10" t="s">
        <v>90</v>
      </c>
      <c r="E41" s="18" t="s">
        <v>79</v>
      </c>
      <c r="F41" s="15"/>
      <c r="G41" s="48">
        <f>Alusparameetrid!Y28</f>
        <v>1</v>
      </c>
      <c r="H41" s="15"/>
      <c r="I41" s="5"/>
    </row>
    <row r="42" spans="1:14" s="17" customFormat="1" ht="13.5" thickBot="1" x14ac:dyDescent="0.25">
      <c r="A42" s="29"/>
      <c r="B42" s="11" t="s">
        <v>12</v>
      </c>
      <c r="C42" s="22"/>
      <c r="D42" s="12"/>
      <c r="E42" s="19"/>
      <c r="F42" s="12"/>
      <c r="G42" s="35"/>
      <c r="H42" s="16"/>
      <c r="I42" s="5"/>
    </row>
    <row r="43" spans="1:14" ht="15.75" thickBot="1" x14ac:dyDescent="0.3">
      <c r="A43" s="29"/>
      <c r="B43" s="9"/>
      <c r="C43" s="17" t="s">
        <v>17</v>
      </c>
      <c r="D43" s="1" t="s">
        <v>18</v>
      </c>
      <c r="E43" s="1" t="s">
        <v>5</v>
      </c>
      <c r="F43" s="52" t="s">
        <v>5</v>
      </c>
      <c r="G43" s="7">
        <f>Alusparameetrid!Y30</f>
        <v>0.6</v>
      </c>
      <c r="H43" s="36">
        <f>IF($F$43="A",$G$43,IF($F$43="B",$G$44,IF($F$43="C",$G$45,IF(F43="D",G46,$G$47))))</f>
        <v>0.6</v>
      </c>
      <c r="I43" s="41"/>
    </row>
    <row r="44" spans="1:14" x14ac:dyDescent="0.2">
      <c r="A44" s="29"/>
      <c r="B44" s="9"/>
      <c r="C44" s="14"/>
      <c r="D44" s="1" t="s">
        <v>19</v>
      </c>
      <c r="E44" s="1" t="s">
        <v>4</v>
      </c>
      <c r="F44" s="1"/>
      <c r="G44" s="7">
        <f>Alusparameetrid!Y31</f>
        <v>0.8</v>
      </c>
      <c r="H44" s="8"/>
      <c r="I44" s="5"/>
    </row>
    <row r="45" spans="1:14" x14ac:dyDescent="0.2">
      <c r="A45" s="29"/>
      <c r="B45" s="9"/>
      <c r="C45" s="17"/>
      <c r="D45" s="1" t="s">
        <v>72</v>
      </c>
      <c r="E45" s="1" t="s">
        <v>0</v>
      </c>
      <c r="F45" s="5"/>
      <c r="G45" s="79">
        <f>Alusparameetrid!Y32</f>
        <v>0.9</v>
      </c>
      <c r="H45" s="8"/>
      <c r="I45" s="5"/>
    </row>
    <row r="46" spans="1:14" ht="15" x14ac:dyDescent="0.25">
      <c r="A46" s="29"/>
      <c r="B46" s="9"/>
      <c r="C46" s="17"/>
      <c r="D46" s="1" t="s">
        <v>20</v>
      </c>
      <c r="E46" s="1" t="s">
        <v>11</v>
      </c>
      <c r="F46" s="5"/>
      <c r="G46" s="79">
        <f>Alusparameetrid!Y33</f>
        <v>1</v>
      </c>
      <c r="H46" s="8"/>
      <c r="I46" s="5"/>
      <c r="N46" s="102"/>
    </row>
    <row r="47" spans="1:14" ht="15.75" thickBot="1" x14ac:dyDescent="0.3">
      <c r="A47" s="30"/>
      <c r="B47" s="13"/>
      <c r="C47" s="23"/>
      <c r="D47" s="10" t="s">
        <v>21</v>
      </c>
      <c r="E47" s="10" t="s">
        <v>52</v>
      </c>
      <c r="F47" s="18"/>
      <c r="G47" s="39">
        <f>Alusparameetrid!Y34</f>
        <v>1.2</v>
      </c>
      <c r="H47" s="15"/>
      <c r="I47" s="5"/>
      <c r="N47" s="102"/>
    </row>
    <row r="48" spans="1:14" s="17" customFormat="1" ht="15.75" thickBot="1" x14ac:dyDescent="0.3">
      <c r="A48" s="27" t="s">
        <v>31</v>
      </c>
      <c r="B48" s="24"/>
      <c r="C48" s="24"/>
      <c r="D48" s="12"/>
      <c r="E48" s="19"/>
      <c r="F48" s="19"/>
      <c r="G48" s="6"/>
      <c r="H48" s="8"/>
      <c r="I48" s="5"/>
      <c r="N48" s="102"/>
    </row>
    <row r="49" spans="1:14" s="17" customFormat="1" ht="15.75" thickBot="1" x14ac:dyDescent="0.3">
      <c r="A49" s="29"/>
      <c r="B49" s="11" t="s">
        <v>80</v>
      </c>
      <c r="C49" s="24"/>
      <c r="D49" s="12" t="s">
        <v>1</v>
      </c>
      <c r="E49" s="19" t="s">
        <v>5</v>
      </c>
      <c r="F49" s="52" t="s">
        <v>4</v>
      </c>
      <c r="G49" s="35">
        <f>Alusparameetrid!Y36</f>
        <v>0.8</v>
      </c>
      <c r="H49" s="46">
        <f>IF($F$49="A",$G$49,$G$50)</f>
        <v>1</v>
      </c>
      <c r="I49" s="41"/>
      <c r="N49" s="102"/>
    </row>
    <row r="50" spans="1:14" s="17" customFormat="1" ht="15.75" thickBot="1" x14ac:dyDescent="0.3">
      <c r="A50" s="29"/>
      <c r="B50" s="13"/>
      <c r="C50" s="23"/>
      <c r="D50" s="10" t="s">
        <v>3</v>
      </c>
      <c r="E50" s="18" t="s">
        <v>4</v>
      </c>
      <c r="F50" s="18"/>
      <c r="G50" s="48">
        <f>Alusparameetrid!Y37</f>
        <v>1</v>
      </c>
      <c r="H50" s="8"/>
      <c r="I50" s="5"/>
      <c r="N50" s="102"/>
    </row>
    <row r="51" spans="1:14" s="17" customFormat="1" ht="15.75" thickBot="1" x14ac:dyDescent="0.3">
      <c r="A51" s="27" t="s">
        <v>41</v>
      </c>
      <c r="B51" s="24"/>
      <c r="C51" s="22"/>
      <c r="D51" s="12"/>
      <c r="E51" s="19"/>
      <c r="F51" s="12"/>
      <c r="G51" s="35"/>
      <c r="H51" s="16"/>
      <c r="I51" s="5"/>
      <c r="N51" s="102"/>
    </row>
    <row r="52" spans="1:14" ht="15.75" thickBot="1" x14ac:dyDescent="0.3">
      <c r="A52" s="29"/>
      <c r="B52" s="11" t="s">
        <v>32</v>
      </c>
      <c r="C52" s="24"/>
      <c r="D52" s="12" t="s">
        <v>22</v>
      </c>
      <c r="E52" s="19" t="s">
        <v>5</v>
      </c>
      <c r="F52" s="52" t="s">
        <v>11</v>
      </c>
      <c r="G52" s="19">
        <f>Alusparameetrid!Y39</f>
        <v>1.4</v>
      </c>
      <c r="H52" s="46">
        <f>IF($F$52="A",$G$52,IF($F$52="B",$G$53,IF($F$52="C",$G$54,$G$55)))</f>
        <v>0.7</v>
      </c>
      <c r="I52" s="41"/>
      <c r="N52" s="102"/>
    </row>
    <row r="53" spans="1:14" ht="15" x14ac:dyDescent="0.25">
      <c r="A53" s="29"/>
      <c r="B53" s="9"/>
      <c r="C53" s="17"/>
      <c r="D53" s="1" t="s">
        <v>23</v>
      </c>
      <c r="E53" s="5" t="s">
        <v>4</v>
      </c>
      <c r="F53" s="8"/>
      <c r="G53" s="53">
        <f>Alusparameetrid!Y40</f>
        <v>1</v>
      </c>
      <c r="H53" s="8"/>
      <c r="I53" s="5"/>
      <c r="N53" s="102"/>
    </row>
    <row r="54" spans="1:14" ht="15" x14ac:dyDescent="0.25">
      <c r="A54" s="29"/>
      <c r="B54" s="9"/>
      <c r="C54" s="17"/>
      <c r="D54" s="1" t="s">
        <v>24</v>
      </c>
      <c r="E54" s="5" t="s">
        <v>0</v>
      </c>
      <c r="F54" s="8"/>
      <c r="G54" s="53">
        <f>Alusparameetrid!Y41</f>
        <v>0.9</v>
      </c>
      <c r="H54" s="8"/>
      <c r="I54" s="5"/>
      <c r="N54" s="102"/>
    </row>
    <row r="55" spans="1:14" ht="15" x14ac:dyDescent="0.25">
      <c r="A55" s="29"/>
      <c r="B55" s="9"/>
      <c r="C55" s="17"/>
      <c r="D55" s="1" t="s">
        <v>25</v>
      </c>
      <c r="E55" s="5" t="s">
        <v>11</v>
      </c>
      <c r="F55" s="8"/>
      <c r="G55" s="5">
        <f>Alusparameetrid!Y42</f>
        <v>0.7</v>
      </c>
      <c r="H55" s="8"/>
      <c r="I55" s="5"/>
      <c r="N55" s="102"/>
    </row>
    <row r="56" spans="1:14" ht="15.75" thickBot="1" x14ac:dyDescent="0.3">
      <c r="A56" s="29"/>
      <c r="B56" s="9"/>
      <c r="C56" s="17"/>
      <c r="D56" s="1"/>
      <c r="E56" s="5"/>
      <c r="F56" s="8"/>
      <c r="G56" s="5"/>
      <c r="H56" s="8"/>
      <c r="I56" s="5"/>
      <c r="N56" s="102"/>
    </row>
    <row r="57" spans="1:14" ht="15.75" thickBot="1" x14ac:dyDescent="0.3">
      <c r="A57" s="27" t="s">
        <v>26</v>
      </c>
      <c r="B57" s="24"/>
      <c r="C57" s="32"/>
      <c r="D57" s="12"/>
      <c r="E57" s="19"/>
      <c r="F57" s="12"/>
      <c r="G57" s="35"/>
      <c r="H57" s="16"/>
      <c r="I57" s="5"/>
      <c r="N57" s="101"/>
    </row>
    <row r="58" spans="1:14" ht="15.75" thickBot="1" x14ac:dyDescent="0.3">
      <c r="A58" s="29"/>
      <c r="B58" s="58" t="s">
        <v>27</v>
      </c>
      <c r="C58" s="24"/>
      <c r="D58" s="12" t="s">
        <v>28</v>
      </c>
      <c r="E58" s="19" t="s">
        <v>5</v>
      </c>
      <c r="F58" s="52" t="s">
        <v>4</v>
      </c>
      <c r="G58" s="35">
        <f>Alusparameetrid!Y45</f>
        <v>1.2</v>
      </c>
      <c r="H58" s="46">
        <f>IF($F$58="A",$G$58,IF($F$58="B",$G$59,$G$60))</f>
        <v>1</v>
      </c>
      <c r="I58" s="41"/>
      <c r="N58" s="101"/>
    </row>
    <row r="59" spans="1:14" ht="15" x14ac:dyDescent="0.25">
      <c r="A59" s="29"/>
      <c r="B59" s="9"/>
      <c r="C59" s="25"/>
      <c r="D59" s="1" t="s">
        <v>29</v>
      </c>
      <c r="E59" s="5" t="s">
        <v>4</v>
      </c>
      <c r="F59" s="8"/>
      <c r="G59" s="38">
        <f>Alusparameetrid!Y46</f>
        <v>1</v>
      </c>
      <c r="H59" s="8"/>
      <c r="I59" s="5"/>
      <c r="N59" s="101"/>
    </row>
    <row r="60" spans="1:14" ht="15.75" thickBot="1" x14ac:dyDescent="0.3">
      <c r="A60" s="29"/>
      <c r="B60" s="13"/>
      <c r="C60" s="33"/>
      <c r="D60" s="10" t="s">
        <v>30</v>
      </c>
      <c r="E60" s="18" t="s">
        <v>0</v>
      </c>
      <c r="F60" s="15"/>
      <c r="G60" s="37">
        <f>Alusparameetrid!Y47</f>
        <v>0.8</v>
      </c>
      <c r="H60" s="15"/>
      <c r="I60" s="5"/>
      <c r="N60" s="101"/>
    </row>
    <row r="61" spans="1:14" ht="15.75" thickBot="1" x14ac:dyDescent="0.3">
      <c r="A61" s="30"/>
      <c r="B61" s="13"/>
      <c r="C61" s="33" t="s">
        <v>70</v>
      </c>
      <c r="D61" s="10"/>
      <c r="E61" s="18" t="s">
        <v>71</v>
      </c>
      <c r="F61" s="52">
        <v>3</v>
      </c>
      <c r="G61" s="37"/>
      <c r="H61" s="57">
        <f>IF($F$61&gt;25,1.4,IF($F$61&gt;12,1,IF(F61&gt;8,0.8,0.6)))</f>
        <v>0.6</v>
      </c>
      <c r="I61" s="41"/>
      <c r="N61" s="101"/>
    </row>
    <row r="62" spans="1:14" ht="15.75" thickBot="1" x14ac:dyDescent="0.3">
      <c r="A62" s="27" t="s">
        <v>34</v>
      </c>
      <c r="B62" s="24"/>
      <c r="C62" s="32"/>
      <c r="D62" s="12"/>
      <c r="E62" s="19"/>
      <c r="F62" s="12"/>
      <c r="G62" s="35"/>
      <c r="H62" s="8"/>
      <c r="I62" s="5"/>
      <c r="N62" s="101"/>
    </row>
    <row r="63" spans="1:14" ht="15.75" thickBot="1" x14ac:dyDescent="0.3">
      <c r="A63" s="29"/>
      <c r="B63" s="11" t="s">
        <v>33</v>
      </c>
      <c r="C63" s="24"/>
      <c r="D63" s="12" t="s">
        <v>39</v>
      </c>
      <c r="E63" s="24" t="s">
        <v>9</v>
      </c>
      <c r="F63" s="52">
        <v>20</v>
      </c>
      <c r="G63" s="99"/>
      <c r="H63" s="16"/>
      <c r="I63" s="5"/>
      <c r="N63" s="101"/>
    </row>
    <row r="64" spans="1:14" ht="15.75" thickBot="1" x14ac:dyDescent="0.3">
      <c r="A64" s="30"/>
      <c r="B64" s="13"/>
      <c r="C64" s="23"/>
      <c r="D64" s="10" t="s">
        <v>97</v>
      </c>
      <c r="E64" s="18" t="s">
        <v>9</v>
      </c>
      <c r="F64" s="52">
        <v>23</v>
      </c>
      <c r="G64" s="82">
        <f>$F$64/F63</f>
        <v>1.1499999999999999</v>
      </c>
      <c r="H64" s="47">
        <f>IF(G64&gt;1.15,1.1,IF(G64&gt;1,1,IF(G64&gt;0.9,0.8,0.6)))</f>
        <v>1</v>
      </c>
      <c r="I64" s="5"/>
      <c r="N64" s="101"/>
    </row>
    <row r="65" spans="1:14" ht="6.75" customHeight="1" x14ac:dyDescent="0.25">
      <c r="A65" s="31"/>
      <c r="B65" s="17"/>
      <c r="C65" s="21"/>
      <c r="D65" s="1"/>
      <c r="E65" s="34"/>
      <c r="F65" s="2"/>
      <c r="G65" s="34"/>
      <c r="H65" s="1"/>
      <c r="I65" s="20"/>
      <c r="N65" s="101"/>
    </row>
    <row r="66" spans="1:14" ht="16.5" thickBot="1" x14ac:dyDescent="0.3">
      <c r="C66" s="17"/>
      <c r="D66" s="1"/>
      <c r="E66" s="93" t="s">
        <v>57</v>
      </c>
      <c r="F66" s="94">
        <f>AVERAGE(H22:H64)</f>
        <v>0.86999999999999988</v>
      </c>
      <c r="G66" s="42" t="s">
        <v>94</v>
      </c>
      <c r="H66" s="95">
        <f>INT(F66*H20)</f>
        <v>21</v>
      </c>
      <c r="N66" s="101"/>
    </row>
    <row r="67" spans="1:14" ht="16.5" thickBot="1" x14ac:dyDescent="0.3">
      <c r="G67" s="96" t="s">
        <v>95</v>
      </c>
      <c r="H67" s="97">
        <f>ROUND(H66/10,0)*10</f>
        <v>20</v>
      </c>
      <c r="I67" s="106" t="str">
        <f>IF(AND(H35&lt;=1,H67&gt;50),"Ülekäikude lahendus ei vasta piirkiirusele!","")</f>
        <v/>
      </c>
      <c r="N67" s="101"/>
    </row>
    <row r="68" spans="1:14" ht="15" x14ac:dyDescent="0.25">
      <c r="N68" s="101"/>
    </row>
    <row r="69" spans="1:14" ht="15" x14ac:dyDescent="0.25">
      <c r="F69" s="4" t="s">
        <v>92</v>
      </c>
      <c r="G69" s="90">
        <f>MIN(G22:G64)</f>
        <v>0.6</v>
      </c>
      <c r="N69" s="101"/>
    </row>
    <row r="70" spans="1:14" ht="15" x14ac:dyDescent="0.25">
      <c r="C70" s="21"/>
      <c r="D70" s="2"/>
      <c r="E70" s="1"/>
      <c r="F70" s="4" t="s">
        <v>93</v>
      </c>
      <c r="G70" s="90">
        <f>MAX(G22:G64)</f>
        <v>1.4</v>
      </c>
      <c r="I70" s="40"/>
      <c r="N70" s="101"/>
    </row>
    <row r="71" spans="1:14" ht="15" x14ac:dyDescent="0.25">
      <c r="C71" s="21"/>
      <c r="D71" s="2"/>
      <c r="E71" s="1"/>
      <c r="F71" s="1"/>
      <c r="G71" s="1"/>
      <c r="I71" s="40"/>
      <c r="N71" s="101"/>
    </row>
    <row r="72" spans="1:14" x14ac:dyDescent="0.2">
      <c r="C72" s="21"/>
      <c r="D72" s="2"/>
      <c r="E72" s="1"/>
      <c r="F72" s="1"/>
      <c r="G72" s="1"/>
      <c r="H72" s="1"/>
      <c r="I72" s="40"/>
    </row>
  </sheetData>
  <pageMargins left="0.7" right="0.7" top="0.75" bottom="0.75" header="0.3" footer="0.3"/>
  <pageSetup paperSize="9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N72"/>
  <sheetViews>
    <sheetView workbookViewId="0">
      <pane ySplit="1" topLeftCell="A47" activePane="bottomLeft" state="frozen"/>
      <selection pane="bottomLeft" activeCell="J13" sqref="J13"/>
    </sheetView>
  </sheetViews>
  <sheetFormatPr defaultColWidth="9.140625" defaultRowHeight="12.75" x14ac:dyDescent="0.2"/>
  <cols>
    <col min="1" max="1" width="3.7109375" style="28" customWidth="1"/>
    <col min="2" max="2" width="3.7109375" style="3" customWidth="1"/>
    <col min="3" max="3" width="27.140625" style="3" customWidth="1"/>
    <col min="4" max="4" width="37.85546875" style="4" bestFit="1" customWidth="1"/>
    <col min="5" max="5" width="5" style="4" customWidth="1"/>
    <col min="6" max="6" width="8.42578125" style="4" customWidth="1"/>
    <col min="7" max="7" width="7.85546875" style="4" customWidth="1"/>
    <col min="8" max="8" width="6.140625" style="4" customWidth="1"/>
    <col min="9" max="9" width="6.140625" style="43" bestFit="1" customWidth="1"/>
    <col min="10" max="10" width="5.5703125" style="3" bestFit="1" customWidth="1"/>
    <col min="11" max="16384" width="9.140625" style="3"/>
  </cols>
  <sheetData>
    <row r="1" spans="1:9" ht="16.5" thickBot="1" x14ac:dyDescent="0.3">
      <c r="A1" s="56" t="s">
        <v>69</v>
      </c>
      <c r="D1" s="3"/>
      <c r="E1" s="3"/>
      <c r="F1" s="3"/>
      <c r="G1" s="1"/>
      <c r="H1" s="45"/>
      <c r="I1" s="5"/>
    </row>
    <row r="2" spans="1:9" x14ac:dyDescent="0.2">
      <c r="B2" s="27" t="s">
        <v>44</v>
      </c>
      <c r="C2" s="24"/>
      <c r="D2" s="89" t="s">
        <v>43</v>
      </c>
      <c r="E2" s="24"/>
      <c r="F2" s="24"/>
      <c r="G2" s="12"/>
      <c r="H2" s="55"/>
      <c r="I2" s="5"/>
    </row>
    <row r="3" spans="1:9" ht="13.5" thickBot="1" x14ac:dyDescent="0.25">
      <c r="B3" s="62" t="s">
        <v>55</v>
      </c>
      <c r="C3" s="17"/>
      <c r="D3" s="1"/>
      <c r="E3" s="17"/>
      <c r="F3" s="17"/>
      <c r="G3" s="1"/>
      <c r="H3" s="44"/>
      <c r="I3" s="5"/>
    </row>
    <row r="4" spans="1:9" ht="15.75" thickBot="1" x14ac:dyDescent="0.3">
      <c r="B4" s="9"/>
      <c r="C4" s="17" t="s">
        <v>45</v>
      </c>
      <c r="D4" s="17" t="s">
        <v>54</v>
      </c>
      <c r="E4" s="1" t="s">
        <v>5</v>
      </c>
      <c r="F4" s="52" t="s">
        <v>5</v>
      </c>
      <c r="G4" s="1">
        <v>5</v>
      </c>
      <c r="H4" s="63">
        <f>IF(F4="A",5,IF(F4="B",4,IF(F4="C",3,IF(F4="D",2,IF(F4="E",2,1)))))</f>
        <v>5</v>
      </c>
      <c r="I4" s="5"/>
    </row>
    <row r="5" spans="1:9" x14ac:dyDescent="0.2">
      <c r="B5" s="9"/>
      <c r="C5" s="17" t="s">
        <v>46</v>
      </c>
      <c r="D5" s="17" t="s">
        <v>6</v>
      </c>
      <c r="E5" s="1" t="s">
        <v>4</v>
      </c>
      <c r="F5" s="17"/>
      <c r="G5" s="1">
        <v>4</v>
      </c>
      <c r="H5" s="44"/>
      <c r="I5" s="5"/>
    </row>
    <row r="6" spans="1:9" x14ac:dyDescent="0.2">
      <c r="B6" s="62" t="s">
        <v>48</v>
      </c>
      <c r="C6" s="17"/>
      <c r="D6" s="17"/>
      <c r="E6" s="1"/>
      <c r="F6" s="17"/>
      <c r="G6" s="1"/>
      <c r="H6" s="44"/>
      <c r="I6" s="5"/>
    </row>
    <row r="7" spans="1:9" x14ac:dyDescent="0.2">
      <c r="B7" s="9"/>
      <c r="C7" s="17" t="s">
        <v>50</v>
      </c>
      <c r="D7" s="17" t="s">
        <v>59</v>
      </c>
      <c r="E7" s="1" t="s">
        <v>0</v>
      </c>
      <c r="F7" s="17"/>
      <c r="G7" s="1">
        <v>3</v>
      </c>
      <c r="H7" s="44"/>
      <c r="I7" s="5"/>
    </row>
    <row r="8" spans="1:9" x14ac:dyDescent="0.2">
      <c r="B8" s="9"/>
      <c r="C8" s="17" t="s">
        <v>47</v>
      </c>
      <c r="D8" s="17" t="s">
        <v>59</v>
      </c>
      <c r="E8" s="1" t="s">
        <v>11</v>
      </c>
      <c r="F8" s="17"/>
      <c r="G8" s="1">
        <v>2</v>
      </c>
      <c r="H8" s="44"/>
      <c r="I8" s="5"/>
    </row>
    <row r="9" spans="1:9" x14ac:dyDescent="0.2">
      <c r="B9" s="9"/>
      <c r="C9" s="17" t="s">
        <v>49</v>
      </c>
      <c r="D9" s="17" t="s">
        <v>7</v>
      </c>
      <c r="E9" s="1" t="s">
        <v>52</v>
      </c>
      <c r="F9" s="17"/>
      <c r="G9" s="1">
        <v>2</v>
      </c>
      <c r="H9" s="44"/>
      <c r="I9" s="5"/>
    </row>
    <row r="10" spans="1:9" ht="13.5" thickBot="1" x14ac:dyDescent="0.25">
      <c r="B10" s="64"/>
      <c r="C10" s="60" t="s">
        <v>51</v>
      </c>
      <c r="D10" s="60" t="s">
        <v>60</v>
      </c>
      <c r="E10" s="61" t="s">
        <v>53</v>
      </c>
      <c r="F10" s="17"/>
      <c r="G10" s="61">
        <v>1</v>
      </c>
      <c r="H10" s="65"/>
      <c r="I10" s="5"/>
    </row>
    <row r="11" spans="1:9" ht="15.75" thickBot="1" x14ac:dyDescent="0.3">
      <c r="B11" s="66"/>
      <c r="C11" s="67"/>
      <c r="D11" s="68" t="s">
        <v>42</v>
      </c>
      <c r="E11" s="67"/>
      <c r="F11" s="52">
        <v>2352</v>
      </c>
      <c r="G11" s="98"/>
      <c r="H11" s="69">
        <f>IF(F11&lt;100,1,IF(F11&lt;200,2,IF(F11&lt;600,3,IF(F11&lt;1200,4,IF(F11&lt;2400,5,6)))))</f>
        <v>5</v>
      </c>
      <c r="I11" s="5"/>
    </row>
    <row r="12" spans="1:9" ht="6" customHeight="1" thickBot="1" x14ac:dyDescent="0.25"/>
    <row r="13" spans="1:9" ht="15.75" thickBot="1" x14ac:dyDescent="0.3">
      <c r="B13" s="11"/>
      <c r="C13" s="24" t="s">
        <v>66</v>
      </c>
      <c r="D13" s="24" t="s">
        <v>61</v>
      </c>
      <c r="E13" s="12" t="s">
        <v>5</v>
      </c>
      <c r="F13" s="52" t="s">
        <v>4</v>
      </c>
      <c r="G13" s="12">
        <v>1</v>
      </c>
      <c r="H13" s="46">
        <f>IF(F13="A",1,IF(F13="B",2,IF(F13="C",3,IF(F13="D",4,5))))</f>
        <v>2</v>
      </c>
      <c r="I13" s="5"/>
    </row>
    <row r="14" spans="1:9" x14ac:dyDescent="0.2">
      <c r="B14" s="9"/>
      <c r="C14" s="17"/>
      <c r="D14" s="17" t="s">
        <v>62</v>
      </c>
      <c r="E14" s="1" t="s">
        <v>4</v>
      </c>
      <c r="F14" s="17"/>
      <c r="G14" s="1">
        <v>2</v>
      </c>
      <c r="H14" s="44"/>
      <c r="I14" s="5"/>
    </row>
    <row r="15" spans="1:9" x14ac:dyDescent="0.2">
      <c r="B15" s="9"/>
      <c r="C15" s="17"/>
      <c r="D15" s="17" t="s">
        <v>63</v>
      </c>
      <c r="E15" s="1" t="s">
        <v>0</v>
      </c>
      <c r="F15" s="17"/>
      <c r="G15" s="1">
        <v>3</v>
      </c>
      <c r="H15" s="8"/>
      <c r="I15" s="40"/>
    </row>
    <row r="16" spans="1:9" x14ac:dyDescent="0.2">
      <c r="B16" s="9"/>
      <c r="C16" s="17"/>
      <c r="D16" s="17" t="s">
        <v>65</v>
      </c>
      <c r="E16" s="1" t="s">
        <v>11</v>
      </c>
      <c r="F16" s="17"/>
      <c r="G16" s="1">
        <v>4</v>
      </c>
      <c r="H16" s="8"/>
      <c r="I16" s="40"/>
    </row>
    <row r="17" spans="1:9" ht="13.5" thickBot="1" x14ac:dyDescent="0.25">
      <c r="B17" s="13"/>
      <c r="C17" s="23"/>
      <c r="D17" s="23" t="s">
        <v>64</v>
      </c>
      <c r="E17" s="10" t="s">
        <v>52</v>
      </c>
      <c r="F17" s="23"/>
      <c r="G17" s="10">
        <v>5</v>
      </c>
      <c r="H17" s="15"/>
      <c r="I17" s="40"/>
    </row>
    <row r="18" spans="1:9" ht="5.25" customHeight="1" x14ac:dyDescent="0.2">
      <c r="D18" s="3"/>
      <c r="F18" s="3"/>
      <c r="G18" s="50"/>
      <c r="H18" s="1"/>
      <c r="I18" s="40"/>
    </row>
    <row r="19" spans="1:9" ht="15" x14ac:dyDescent="0.25">
      <c r="D19" s="3"/>
      <c r="E19" s="91" t="s">
        <v>56</v>
      </c>
      <c r="F19" s="92">
        <f>H13*10+MAX(H4,H11)</f>
        <v>25</v>
      </c>
      <c r="G19" s="100" t="s">
        <v>96</v>
      </c>
    </row>
    <row r="20" spans="1:9" ht="15" customHeight="1" thickBot="1" x14ac:dyDescent="0.3">
      <c r="A20" s="56" t="s">
        <v>68</v>
      </c>
      <c r="E20" s="3"/>
      <c r="F20" s="5"/>
      <c r="G20" s="50"/>
      <c r="H20" s="95">
        <f>VLOOKUP(F19,Alusparameetrid!P4:Q28,2,FALSE)</f>
        <v>45</v>
      </c>
      <c r="I20" s="40"/>
    </row>
    <row r="21" spans="1:9" ht="13.5" thickBot="1" x14ac:dyDescent="0.25">
      <c r="A21" s="27" t="s">
        <v>40</v>
      </c>
      <c r="B21" s="24"/>
      <c r="C21" s="24"/>
      <c r="D21" s="24"/>
      <c r="E21" s="24"/>
      <c r="F21" s="12"/>
      <c r="G21" s="54"/>
      <c r="H21" s="16"/>
      <c r="I21" s="40"/>
    </row>
    <row r="22" spans="1:9" ht="15.75" thickBot="1" x14ac:dyDescent="0.3">
      <c r="A22" s="29"/>
      <c r="B22" s="11" t="s">
        <v>38</v>
      </c>
      <c r="C22" s="24"/>
      <c r="D22" s="12">
        <v>1</v>
      </c>
      <c r="E22" s="12" t="s">
        <v>5</v>
      </c>
      <c r="F22" s="52" t="s">
        <v>5</v>
      </c>
      <c r="G22" s="51">
        <f>Alusparameetrid!Y9</f>
        <v>0.8</v>
      </c>
      <c r="H22" s="46">
        <f>IF($F$22="A",$G$22,IF($F$22="B",$G$23,$G$24))</f>
        <v>0.8</v>
      </c>
      <c r="I22" s="40"/>
    </row>
    <row r="23" spans="1:9" x14ac:dyDescent="0.2">
      <c r="A23" s="29"/>
      <c r="B23" s="9"/>
      <c r="C23" s="17"/>
      <c r="D23" s="1">
        <v>2</v>
      </c>
      <c r="E23" s="1" t="s">
        <v>4</v>
      </c>
      <c r="F23" s="17"/>
      <c r="G23" s="7">
        <f>Alusparameetrid!Y10</f>
        <v>1.1000000000000001</v>
      </c>
      <c r="H23" s="8"/>
      <c r="I23" s="40"/>
    </row>
    <row r="24" spans="1:9" ht="13.5" thickBot="1" x14ac:dyDescent="0.25">
      <c r="A24" s="29"/>
      <c r="B24" s="13"/>
      <c r="C24" s="23"/>
      <c r="D24" s="10" t="s">
        <v>37</v>
      </c>
      <c r="E24" s="10" t="s">
        <v>0</v>
      </c>
      <c r="F24" s="10"/>
      <c r="G24" s="39">
        <f>Alusparameetrid!Y11</f>
        <v>1.3</v>
      </c>
      <c r="H24" s="15"/>
      <c r="I24" s="40"/>
    </row>
    <row r="25" spans="1:9" ht="13.5" thickBot="1" x14ac:dyDescent="0.25">
      <c r="A25" s="30"/>
      <c r="B25" s="23"/>
      <c r="C25" s="26"/>
      <c r="D25" s="10"/>
      <c r="E25" s="18"/>
      <c r="F25" s="18"/>
      <c r="G25" s="18"/>
      <c r="H25" s="15"/>
      <c r="I25" s="40"/>
    </row>
    <row r="26" spans="1:9" ht="13.5" thickBot="1" x14ac:dyDescent="0.25">
      <c r="A26" s="27" t="s">
        <v>15</v>
      </c>
      <c r="B26" s="24"/>
      <c r="C26" s="22"/>
      <c r="D26" s="12"/>
      <c r="E26" s="19"/>
      <c r="F26" s="24"/>
      <c r="G26" s="19"/>
      <c r="H26" s="16"/>
      <c r="I26" s="40"/>
    </row>
    <row r="27" spans="1:9" ht="15.75" thickBot="1" x14ac:dyDescent="0.3">
      <c r="A27" s="29"/>
      <c r="B27" s="11" t="s">
        <v>2</v>
      </c>
      <c r="C27" s="24"/>
      <c r="D27" s="12" t="s">
        <v>10</v>
      </c>
      <c r="E27" s="19" t="s">
        <v>5</v>
      </c>
      <c r="F27" s="52" t="s">
        <v>5</v>
      </c>
      <c r="G27" s="49">
        <f>Alusparameetrid!Y14</f>
        <v>1.1000000000000001</v>
      </c>
      <c r="H27" s="46">
        <f>IF($F$27="A",$G$27,IF($F$27="B",$G$28,$G$29))</f>
        <v>1.1000000000000001</v>
      </c>
      <c r="I27" s="41"/>
    </row>
    <row r="28" spans="1:9" x14ac:dyDescent="0.2">
      <c r="A28" s="29"/>
      <c r="B28" s="9"/>
      <c r="C28" s="17"/>
      <c r="D28" s="1" t="s">
        <v>8</v>
      </c>
      <c r="E28" s="5" t="s">
        <v>4</v>
      </c>
      <c r="F28" s="1"/>
      <c r="G28" s="6">
        <f>Alusparameetrid!Y15</f>
        <v>0.8</v>
      </c>
      <c r="H28" s="8"/>
      <c r="I28" s="5"/>
    </row>
    <row r="29" spans="1:9" ht="13.5" thickBot="1" x14ac:dyDescent="0.25">
      <c r="A29" s="30"/>
      <c r="B29" s="13" t="s">
        <v>16</v>
      </c>
      <c r="C29" s="23"/>
      <c r="D29" s="10" t="s">
        <v>58</v>
      </c>
      <c r="E29" s="18" t="s">
        <v>0</v>
      </c>
      <c r="F29" s="10"/>
      <c r="G29" s="48">
        <f>Alusparameetrid!Y16</f>
        <v>1</v>
      </c>
      <c r="H29" s="15"/>
      <c r="I29" s="5"/>
    </row>
    <row r="30" spans="1:9" ht="13.5" thickBot="1" x14ac:dyDescent="0.25">
      <c r="A30" s="27" t="s">
        <v>13</v>
      </c>
      <c r="B30" s="24"/>
      <c r="C30" s="22"/>
      <c r="D30" s="12"/>
      <c r="E30" s="19"/>
      <c r="F30" s="12"/>
      <c r="G30" s="6"/>
      <c r="H30" s="8"/>
      <c r="I30" s="5"/>
    </row>
    <row r="31" spans="1:9" ht="15.75" thickBot="1" x14ac:dyDescent="0.3">
      <c r="A31" s="29"/>
      <c r="B31" s="11" t="s">
        <v>14</v>
      </c>
      <c r="C31" s="22"/>
      <c r="D31" s="12" t="s">
        <v>73</v>
      </c>
      <c r="E31" s="19" t="s">
        <v>5</v>
      </c>
      <c r="F31" s="52" t="s">
        <v>5</v>
      </c>
      <c r="G31" s="35">
        <f>Alusparameetrid!Y18</f>
        <v>1.2</v>
      </c>
      <c r="H31" s="46">
        <f>IF($F$31="A",$G$31,IF($F$31="B",$G$32,IF($F$31="C",$G$33,$G$34)))</f>
        <v>1.2</v>
      </c>
      <c r="I31" s="41"/>
    </row>
    <row r="32" spans="1:9" x14ac:dyDescent="0.2">
      <c r="A32" s="29"/>
      <c r="B32" s="9"/>
      <c r="C32" s="14"/>
      <c r="D32" s="1" t="s">
        <v>36</v>
      </c>
      <c r="E32" s="5" t="s">
        <v>4</v>
      </c>
      <c r="F32" s="1"/>
      <c r="G32" s="6">
        <f>Alusparameetrid!Y19</f>
        <v>1</v>
      </c>
      <c r="H32" s="8"/>
      <c r="I32" s="5"/>
    </row>
    <row r="33" spans="1:14" x14ac:dyDescent="0.2">
      <c r="A33" s="29"/>
      <c r="B33" s="9"/>
      <c r="C33" s="14"/>
      <c r="D33" s="1" t="s">
        <v>35</v>
      </c>
      <c r="E33" s="5" t="s">
        <v>0</v>
      </c>
      <c r="F33" s="1"/>
      <c r="G33" s="38">
        <f>Alusparameetrid!Y20</f>
        <v>0.8</v>
      </c>
      <c r="H33" s="8"/>
      <c r="I33" s="5"/>
    </row>
    <row r="34" spans="1:14" ht="13.5" thickBot="1" x14ac:dyDescent="0.25">
      <c r="A34" s="29"/>
      <c r="B34" s="13"/>
      <c r="C34" s="80" t="s">
        <v>74</v>
      </c>
      <c r="D34" s="10" t="s">
        <v>75</v>
      </c>
      <c r="E34" s="18" t="s">
        <v>11</v>
      </c>
      <c r="F34" s="10"/>
      <c r="G34" s="37">
        <f>Alusparameetrid!Y21</f>
        <v>0.6</v>
      </c>
      <c r="H34" s="15"/>
      <c r="I34" s="5"/>
    </row>
    <row r="35" spans="1:14" ht="15.75" thickBot="1" x14ac:dyDescent="0.3">
      <c r="A35" s="29"/>
      <c r="B35" s="11" t="s">
        <v>76</v>
      </c>
      <c r="C35" s="24"/>
      <c r="D35" s="12" t="s">
        <v>78</v>
      </c>
      <c r="E35" s="19" t="s">
        <v>5</v>
      </c>
      <c r="F35" s="52" t="s">
        <v>0</v>
      </c>
      <c r="G35" s="6">
        <f>Alusparameetrid!Y22</f>
        <v>1.4</v>
      </c>
      <c r="H35" s="36">
        <f>IF($F$35="A",$G$35,IF($F$35="B",G36,IF($F$35="C",G37,IF($F$35="D",G38,IF(F35="E",G39,IF(F35="F",G40,$G$41))))))</f>
        <v>1</v>
      </c>
      <c r="I35" s="105" t="str">
        <f>IF(AND(H35&lt;=1,H67&gt;50),"Ülekäikude lahendus ei vasta piirkiirusele!","")</f>
        <v/>
      </c>
    </row>
    <row r="36" spans="1:14" ht="15" x14ac:dyDescent="0.25">
      <c r="A36" s="29"/>
      <c r="B36" s="9"/>
      <c r="C36" s="17"/>
      <c r="D36" s="1" t="s">
        <v>77</v>
      </c>
      <c r="E36" s="5" t="s">
        <v>4</v>
      </c>
      <c r="F36" s="81"/>
      <c r="G36" s="6">
        <f>Alusparameetrid!Y23</f>
        <v>1.2</v>
      </c>
      <c r="H36" s="63"/>
      <c r="I36" s="41"/>
    </row>
    <row r="37" spans="1:14" x14ac:dyDescent="0.2">
      <c r="A37" s="29"/>
      <c r="B37" s="9"/>
      <c r="C37" s="17"/>
      <c r="D37" s="1" t="s">
        <v>87</v>
      </c>
      <c r="E37" s="5" t="s">
        <v>0</v>
      </c>
      <c r="F37" s="8"/>
      <c r="G37" s="38">
        <f>Alusparameetrid!Y24</f>
        <v>1</v>
      </c>
      <c r="H37" s="8"/>
      <c r="I37" s="5"/>
    </row>
    <row r="38" spans="1:14" x14ac:dyDescent="0.2">
      <c r="A38" s="29"/>
      <c r="B38" s="9"/>
      <c r="C38" s="17"/>
      <c r="D38" s="1" t="s">
        <v>88</v>
      </c>
      <c r="E38" s="5" t="s">
        <v>11</v>
      </c>
      <c r="F38" s="8"/>
      <c r="G38" s="38">
        <f>Alusparameetrid!Y25</f>
        <v>0.9</v>
      </c>
      <c r="H38" s="8"/>
      <c r="I38" s="5"/>
    </row>
    <row r="39" spans="1:14" x14ac:dyDescent="0.2">
      <c r="A39" s="29"/>
      <c r="B39" s="9"/>
      <c r="C39" s="17"/>
      <c r="D39" s="1" t="s">
        <v>89</v>
      </c>
      <c r="E39" s="5" t="s">
        <v>52</v>
      </c>
      <c r="F39" s="8"/>
      <c r="G39" s="38">
        <f>Alusparameetrid!Y26</f>
        <v>0.8</v>
      </c>
      <c r="H39" s="8"/>
      <c r="I39" s="5"/>
    </row>
    <row r="40" spans="1:14" x14ac:dyDescent="0.2">
      <c r="A40" s="29"/>
      <c r="B40" s="9"/>
      <c r="C40" s="17"/>
      <c r="D40" s="1" t="s">
        <v>91</v>
      </c>
      <c r="E40" s="5" t="s">
        <v>53</v>
      </c>
      <c r="F40" s="8"/>
      <c r="G40" s="38">
        <f>Alusparameetrid!Y27</f>
        <v>0.7</v>
      </c>
      <c r="H40" s="8"/>
      <c r="I40" s="5"/>
    </row>
    <row r="41" spans="1:14" ht="13.5" thickBot="1" x14ac:dyDescent="0.25">
      <c r="A41" s="29"/>
      <c r="B41" s="13"/>
      <c r="C41" s="23"/>
      <c r="D41" s="10" t="s">
        <v>90</v>
      </c>
      <c r="E41" s="18" t="s">
        <v>79</v>
      </c>
      <c r="F41" s="15"/>
      <c r="G41" s="48">
        <f>Alusparameetrid!Y28</f>
        <v>1</v>
      </c>
      <c r="H41" s="15"/>
      <c r="I41" s="5"/>
    </row>
    <row r="42" spans="1:14" s="17" customFormat="1" ht="13.5" thickBot="1" x14ac:dyDescent="0.25">
      <c r="A42" s="29"/>
      <c r="B42" s="11" t="s">
        <v>12</v>
      </c>
      <c r="C42" s="22"/>
      <c r="D42" s="12"/>
      <c r="E42" s="19"/>
      <c r="F42" s="12"/>
      <c r="G42" s="35"/>
      <c r="H42" s="16"/>
      <c r="I42" s="5"/>
    </row>
    <row r="43" spans="1:14" ht="15.75" thickBot="1" x14ac:dyDescent="0.3">
      <c r="A43" s="29"/>
      <c r="B43" s="9"/>
      <c r="C43" s="17" t="s">
        <v>17</v>
      </c>
      <c r="D43" s="1" t="s">
        <v>18</v>
      </c>
      <c r="E43" s="1" t="s">
        <v>5</v>
      </c>
      <c r="F43" s="52" t="s">
        <v>52</v>
      </c>
      <c r="G43" s="7">
        <f>Alusparameetrid!Y30</f>
        <v>0.6</v>
      </c>
      <c r="H43" s="36">
        <f>IF($F$43="A",$G$43,IF($F$43="B",$G$44,IF($F$43="C",$G$45,IF(F43="D",G46,$G$47))))</f>
        <v>1.2</v>
      </c>
      <c r="I43" s="41"/>
    </row>
    <row r="44" spans="1:14" x14ac:dyDescent="0.2">
      <c r="A44" s="29"/>
      <c r="B44" s="9"/>
      <c r="C44" s="14"/>
      <c r="D44" s="1" t="s">
        <v>19</v>
      </c>
      <c r="E44" s="1" t="s">
        <v>4</v>
      </c>
      <c r="F44" s="1"/>
      <c r="G44" s="7">
        <f>Alusparameetrid!Y31</f>
        <v>0.8</v>
      </c>
      <c r="H44" s="8"/>
      <c r="I44" s="5"/>
    </row>
    <row r="45" spans="1:14" x14ac:dyDescent="0.2">
      <c r="A45" s="29"/>
      <c r="B45" s="9"/>
      <c r="C45" s="17"/>
      <c r="D45" s="1" t="s">
        <v>72</v>
      </c>
      <c r="E45" s="1" t="s">
        <v>0</v>
      </c>
      <c r="F45" s="5"/>
      <c r="G45" s="79">
        <f>Alusparameetrid!Y32</f>
        <v>0.9</v>
      </c>
      <c r="H45" s="8"/>
      <c r="I45" s="5"/>
    </row>
    <row r="46" spans="1:14" ht="15" x14ac:dyDescent="0.25">
      <c r="A46" s="29"/>
      <c r="B46" s="9"/>
      <c r="C46" s="17"/>
      <c r="D46" s="1" t="s">
        <v>20</v>
      </c>
      <c r="E46" s="1" t="s">
        <v>11</v>
      </c>
      <c r="F46" s="5"/>
      <c r="G46" s="79">
        <f>Alusparameetrid!Y33</f>
        <v>1</v>
      </c>
      <c r="H46" s="8"/>
      <c r="I46" s="5"/>
      <c r="N46" s="102"/>
    </row>
    <row r="47" spans="1:14" ht="15.75" thickBot="1" x14ac:dyDescent="0.3">
      <c r="A47" s="30"/>
      <c r="B47" s="13"/>
      <c r="C47" s="23"/>
      <c r="D47" s="10" t="s">
        <v>21</v>
      </c>
      <c r="E47" s="10" t="s">
        <v>52</v>
      </c>
      <c r="F47" s="18"/>
      <c r="G47" s="39">
        <f>Alusparameetrid!Y34</f>
        <v>1.2</v>
      </c>
      <c r="H47" s="15"/>
      <c r="I47" s="5"/>
      <c r="N47" s="102"/>
    </row>
    <row r="48" spans="1:14" s="17" customFormat="1" ht="15.75" thickBot="1" x14ac:dyDescent="0.3">
      <c r="A48" s="27" t="s">
        <v>31</v>
      </c>
      <c r="B48" s="24"/>
      <c r="C48" s="24"/>
      <c r="D48" s="12"/>
      <c r="E48" s="19"/>
      <c r="F48" s="19"/>
      <c r="G48" s="6"/>
      <c r="H48" s="8"/>
      <c r="I48" s="5"/>
      <c r="N48" s="102"/>
    </row>
    <row r="49" spans="1:14" s="17" customFormat="1" ht="15.75" thickBot="1" x14ac:dyDescent="0.3">
      <c r="A49" s="29"/>
      <c r="B49" s="11" t="s">
        <v>80</v>
      </c>
      <c r="C49" s="24"/>
      <c r="D49" s="12" t="s">
        <v>1</v>
      </c>
      <c r="E49" s="19" t="s">
        <v>5</v>
      </c>
      <c r="F49" s="52" t="s">
        <v>4</v>
      </c>
      <c r="G49" s="35">
        <f>Alusparameetrid!Y36</f>
        <v>0.8</v>
      </c>
      <c r="H49" s="46">
        <f>IF($F$49="A",$G$49,$G$50)</f>
        <v>1</v>
      </c>
      <c r="I49" s="41"/>
      <c r="N49" s="102"/>
    </row>
    <row r="50" spans="1:14" s="17" customFormat="1" ht="15.75" thickBot="1" x14ac:dyDescent="0.3">
      <c r="A50" s="29"/>
      <c r="B50" s="13"/>
      <c r="C50" s="23"/>
      <c r="D50" s="10" t="s">
        <v>3</v>
      </c>
      <c r="E50" s="18" t="s">
        <v>4</v>
      </c>
      <c r="F50" s="18"/>
      <c r="G50" s="48">
        <f>Alusparameetrid!Y37</f>
        <v>1</v>
      </c>
      <c r="H50" s="8"/>
      <c r="I50" s="5"/>
      <c r="N50" s="102"/>
    </row>
    <row r="51" spans="1:14" s="17" customFormat="1" ht="15.75" thickBot="1" x14ac:dyDescent="0.3">
      <c r="A51" s="27" t="s">
        <v>41</v>
      </c>
      <c r="B51" s="24"/>
      <c r="C51" s="22"/>
      <c r="D51" s="12"/>
      <c r="E51" s="19"/>
      <c r="F51" s="12"/>
      <c r="G51" s="35"/>
      <c r="H51" s="16"/>
      <c r="I51" s="5"/>
      <c r="N51" s="102"/>
    </row>
    <row r="52" spans="1:14" ht="15.75" thickBot="1" x14ac:dyDescent="0.3">
      <c r="A52" s="29"/>
      <c r="B52" s="11" t="s">
        <v>32</v>
      </c>
      <c r="C52" s="24"/>
      <c r="D52" s="12" t="s">
        <v>22</v>
      </c>
      <c r="E52" s="19" t="s">
        <v>5</v>
      </c>
      <c r="F52" s="52" t="s">
        <v>4</v>
      </c>
      <c r="G52" s="19">
        <f>Alusparameetrid!Y39</f>
        <v>1.4</v>
      </c>
      <c r="H52" s="46">
        <f>IF($F$52="A",$G$52,IF($F$52="B",$G$53,IF($F$52="C",$G$54,$G$55)))</f>
        <v>1</v>
      </c>
      <c r="I52" s="41"/>
      <c r="N52" s="102"/>
    </row>
    <row r="53" spans="1:14" ht="15" x14ac:dyDescent="0.25">
      <c r="A53" s="29"/>
      <c r="B53" s="9"/>
      <c r="C53" s="17"/>
      <c r="D53" s="1" t="s">
        <v>23</v>
      </c>
      <c r="E53" s="5" t="s">
        <v>4</v>
      </c>
      <c r="F53" s="8"/>
      <c r="G53" s="53">
        <f>Alusparameetrid!Y40</f>
        <v>1</v>
      </c>
      <c r="H53" s="8"/>
      <c r="I53" s="5"/>
      <c r="N53" s="102"/>
    </row>
    <row r="54" spans="1:14" ht="15" x14ac:dyDescent="0.25">
      <c r="A54" s="29"/>
      <c r="B54" s="9"/>
      <c r="C54" s="17"/>
      <c r="D54" s="1" t="s">
        <v>24</v>
      </c>
      <c r="E54" s="5" t="s">
        <v>0</v>
      </c>
      <c r="F54" s="8"/>
      <c r="G54" s="53">
        <f>Alusparameetrid!Y41</f>
        <v>0.9</v>
      </c>
      <c r="H54" s="8"/>
      <c r="I54" s="5"/>
      <c r="N54" s="102"/>
    </row>
    <row r="55" spans="1:14" ht="15" x14ac:dyDescent="0.25">
      <c r="A55" s="29"/>
      <c r="B55" s="9"/>
      <c r="C55" s="17"/>
      <c r="D55" s="1" t="s">
        <v>25</v>
      </c>
      <c r="E55" s="5" t="s">
        <v>11</v>
      </c>
      <c r="F55" s="8"/>
      <c r="G55" s="5">
        <f>Alusparameetrid!Y42</f>
        <v>0.7</v>
      </c>
      <c r="H55" s="8"/>
      <c r="I55" s="5"/>
      <c r="N55" s="102"/>
    </row>
    <row r="56" spans="1:14" ht="15.75" thickBot="1" x14ac:dyDescent="0.3">
      <c r="A56" s="29"/>
      <c r="B56" s="9"/>
      <c r="C56" s="17"/>
      <c r="D56" s="1"/>
      <c r="E56" s="5"/>
      <c r="F56" s="8"/>
      <c r="G56" s="5"/>
      <c r="H56" s="8"/>
      <c r="I56" s="5"/>
      <c r="N56" s="102"/>
    </row>
    <row r="57" spans="1:14" ht="15.75" thickBot="1" x14ac:dyDescent="0.3">
      <c r="A57" s="27" t="s">
        <v>26</v>
      </c>
      <c r="B57" s="24"/>
      <c r="C57" s="32"/>
      <c r="D57" s="12"/>
      <c r="E57" s="19"/>
      <c r="F57" s="12"/>
      <c r="G57" s="35"/>
      <c r="H57" s="16"/>
      <c r="I57" s="5"/>
      <c r="N57" s="101"/>
    </row>
    <row r="58" spans="1:14" ht="15.75" thickBot="1" x14ac:dyDescent="0.3">
      <c r="A58" s="29"/>
      <c r="B58" s="58" t="s">
        <v>27</v>
      </c>
      <c r="C58" s="24"/>
      <c r="D58" s="12" t="s">
        <v>28</v>
      </c>
      <c r="E58" s="19" t="s">
        <v>5</v>
      </c>
      <c r="F58" s="52" t="s">
        <v>5</v>
      </c>
      <c r="G58" s="35">
        <f>Alusparameetrid!Y45</f>
        <v>1.2</v>
      </c>
      <c r="H58" s="46">
        <f>IF($F$58="A",$G$58,IF($F$58="B",$G$59,$G$60))</f>
        <v>1.2</v>
      </c>
      <c r="I58" s="41"/>
      <c r="N58" s="101"/>
    </row>
    <row r="59" spans="1:14" ht="15" x14ac:dyDescent="0.25">
      <c r="A59" s="29"/>
      <c r="B59" s="9"/>
      <c r="C59" s="25"/>
      <c r="D59" s="1" t="s">
        <v>29</v>
      </c>
      <c r="E59" s="5" t="s">
        <v>4</v>
      </c>
      <c r="F59" s="8"/>
      <c r="G59" s="38">
        <f>Alusparameetrid!Y46</f>
        <v>1</v>
      </c>
      <c r="H59" s="8"/>
      <c r="I59" s="5"/>
      <c r="N59" s="101"/>
    </row>
    <row r="60" spans="1:14" ht="15.75" thickBot="1" x14ac:dyDescent="0.3">
      <c r="A60" s="29"/>
      <c r="B60" s="13"/>
      <c r="C60" s="33"/>
      <c r="D60" s="10" t="s">
        <v>30</v>
      </c>
      <c r="E60" s="18" t="s">
        <v>0</v>
      </c>
      <c r="F60" s="15"/>
      <c r="G60" s="37">
        <f>Alusparameetrid!Y47</f>
        <v>0.8</v>
      </c>
      <c r="H60" s="15"/>
      <c r="I60" s="5"/>
      <c r="N60" s="101"/>
    </row>
    <row r="61" spans="1:14" ht="15.75" thickBot="1" x14ac:dyDescent="0.3">
      <c r="A61" s="30"/>
      <c r="B61" s="13"/>
      <c r="C61" s="33" t="s">
        <v>70</v>
      </c>
      <c r="D61" s="10"/>
      <c r="E61" s="18" t="s">
        <v>71</v>
      </c>
      <c r="F61" s="52">
        <v>18</v>
      </c>
      <c r="G61" s="37"/>
      <c r="H61" s="57">
        <f>IF($F$61&gt;25,1.4,IF($F$61&gt;12,1,IF(F61&gt;8,0.8,0.6)))</f>
        <v>1</v>
      </c>
      <c r="I61" s="41"/>
      <c r="N61" s="101"/>
    </row>
    <row r="62" spans="1:14" ht="15.75" thickBot="1" x14ac:dyDescent="0.3">
      <c r="A62" s="27" t="s">
        <v>34</v>
      </c>
      <c r="B62" s="24"/>
      <c r="C62" s="32"/>
      <c r="D62" s="12"/>
      <c r="E62" s="19"/>
      <c r="F62" s="12"/>
      <c r="G62" s="35"/>
      <c r="H62" s="8"/>
      <c r="I62" s="5"/>
      <c r="N62" s="101"/>
    </row>
    <row r="63" spans="1:14" ht="15.75" thickBot="1" x14ac:dyDescent="0.3">
      <c r="A63" s="29"/>
      <c r="B63" s="11" t="s">
        <v>33</v>
      </c>
      <c r="C63" s="24"/>
      <c r="D63" s="12" t="s">
        <v>39</v>
      </c>
      <c r="E63" s="24" t="s">
        <v>9</v>
      </c>
      <c r="F63" s="52">
        <v>50</v>
      </c>
      <c r="G63" s="99"/>
      <c r="H63" s="16"/>
      <c r="I63" s="5"/>
      <c r="N63" s="101"/>
    </row>
    <row r="64" spans="1:14" ht="15.75" thickBot="1" x14ac:dyDescent="0.3">
      <c r="A64" s="30"/>
      <c r="B64" s="13"/>
      <c r="C64" s="23"/>
      <c r="D64" s="10" t="s">
        <v>97</v>
      </c>
      <c r="E64" s="18" t="s">
        <v>9</v>
      </c>
      <c r="F64" s="52">
        <v>52</v>
      </c>
      <c r="G64" s="82">
        <f>$F$64/F63</f>
        <v>1.04</v>
      </c>
      <c r="H64" s="47">
        <f>IF(G64&gt;1.15,1.1,IF(G64&gt;1,1,IF(G64&gt;0.9,0.8,0.6)))</f>
        <v>1</v>
      </c>
      <c r="I64" s="5"/>
      <c r="N64" s="101"/>
    </row>
    <row r="65" spans="1:14" ht="6.75" customHeight="1" x14ac:dyDescent="0.25">
      <c r="A65" s="31"/>
      <c r="B65" s="17"/>
      <c r="C65" s="21"/>
      <c r="D65" s="1"/>
      <c r="E65" s="34"/>
      <c r="F65" s="2"/>
      <c r="G65" s="34"/>
      <c r="H65" s="1"/>
      <c r="I65" s="20"/>
      <c r="N65" s="101"/>
    </row>
    <row r="66" spans="1:14" ht="16.5" thickBot="1" x14ac:dyDescent="0.3">
      <c r="C66" s="17"/>
      <c r="D66" s="1"/>
      <c r="E66" s="93" t="s">
        <v>57</v>
      </c>
      <c r="F66" s="94">
        <f>AVERAGE(H22:H64)</f>
        <v>1.05</v>
      </c>
      <c r="G66" s="42" t="s">
        <v>94</v>
      </c>
      <c r="H66" s="95">
        <f>INT(F66*H20)</f>
        <v>47</v>
      </c>
      <c r="N66" s="101"/>
    </row>
    <row r="67" spans="1:14" ht="16.5" thickBot="1" x14ac:dyDescent="0.3">
      <c r="G67" s="96" t="s">
        <v>95</v>
      </c>
      <c r="H67" s="97">
        <f>ROUND(H66/10,0)*10</f>
        <v>50</v>
      </c>
      <c r="I67" s="106" t="str">
        <f>IF(AND(H35&lt;=1,H67&gt;50),"Ülekäikude lahendus ei vasta piirkiirusele!","")</f>
        <v/>
      </c>
      <c r="N67" s="101"/>
    </row>
    <row r="68" spans="1:14" ht="15" x14ac:dyDescent="0.25">
      <c r="N68" s="101"/>
    </row>
    <row r="69" spans="1:14" ht="15" x14ac:dyDescent="0.25">
      <c r="F69" s="4" t="s">
        <v>92</v>
      </c>
      <c r="G69" s="90">
        <f>MIN(G22:G64)</f>
        <v>0.6</v>
      </c>
      <c r="N69" s="101"/>
    </row>
    <row r="70" spans="1:14" ht="15" x14ac:dyDescent="0.25">
      <c r="C70" s="21"/>
      <c r="D70" s="2"/>
      <c r="E70" s="1"/>
      <c r="F70" s="4" t="s">
        <v>93</v>
      </c>
      <c r="G70" s="90">
        <f>MAX(G22:G64)</f>
        <v>1.4</v>
      </c>
      <c r="I70" s="40"/>
      <c r="N70" s="101"/>
    </row>
    <row r="71" spans="1:14" ht="15" x14ac:dyDescent="0.25">
      <c r="C71" s="21"/>
      <c r="D71" s="2"/>
      <c r="E71" s="1"/>
      <c r="F71" s="1"/>
      <c r="G71" s="1"/>
      <c r="I71" s="40"/>
      <c r="N71" s="101"/>
    </row>
    <row r="72" spans="1:14" x14ac:dyDescent="0.2">
      <c r="C72" s="21"/>
      <c r="D72" s="2"/>
      <c r="E72" s="1"/>
      <c r="F72" s="1"/>
      <c r="G72" s="1"/>
      <c r="H72" s="1"/>
      <c r="I72" s="40"/>
    </row>
  </sheetData>
  <pageMargins left="0.7" right="0.7" top="0.75" bottom="0.75" header="0.3" footer="0.3"/>
  <pageSetup paperSize="9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N72"/>
  <sheetViews>
    <sheetView workbookViewId="0">
      <pane ySplit="1" topLeftCell="A47" activePane="bottomLeft" state="frozen"/>
      <selection pane="bottomLeft" activeCell="K66" sqref="K66"/>
    </sheetView>
  </sheetViews>
  <sheetFormatPr defaultColWidth="9.140625" defaultRowHeight="12.75" x14ac:dyDescent="0.2"/>
  <cols>
    <col min="1" max="1" width="3.7109375" style="28" customWidth="1"/>
    <col min="2" max="2" width="3.7109375" style="3" customWidth="1"/>
    <col min="3" max="3" width="27.140625" style="3" customWidth="1"/>
    <col min="4" max="4" width="37.85546875" style="4" bestFit="1" customWidth="1"/>
    <col min="5" max="5" width="5" style="4" customWidth="1"/>
    <col min="6" max="6" width="8.42578125" style="4" customWidth="1"/>
    <col min="7" max="7" width="7.85546875" style="4" customWidth="1"/>
    <col min="8" max="8" width="6.140625" style="4" customWidth="1"/>
    <col min="9" max="9" width="6.140625" style="43" bestFit="1" customWidth="1"/>
    <col min="10" max="10" width="5.5703125" style="3" bestFit="1" customWidth="1"/>
    <col min="11" max="16384" width="9.140625" style="3"/>
  </cols>
  <sheetData>
    <row r="1" spans="1:9" ht="16.5" thickBot="1" x14ac:dyDescent="0.3">
      <c r="A1" s="56" t="s">
        <v>69</v>
      </c>
      <c r="D1" s="3"/>
      <c r="E1" s="3"/>
      <c r="F1" s="3"/>
      <c r="G1" s="1"/>
      <c r="H1" s="45"/>
      <c r="I1" s="5"/>
    </row>
    <row r="2" spans="1:9" x14ac:dyDescent="0.2">
      <c r="B2" s="27" t="s">
        <v>44</v>
      </c>
      <c r="C2" s="24"/>
      <c r="D2" s="89" t="s">
        <v>43</v>
      </c>
      <c r="E2" s="24"/>
      <c r="F2" s="24"/>
      <c r="G2" s="12"/>
      <c r="H2" s="55"/>
      <c r="I2" s="5"/>
    </row>
    <row r="3" spans="1:9" ht="13.5" thickBot="1" x14ac:dyDescent="0.25">
      <c r="B3" s="62" t="s">
        <v>55</v>
      </c>
      <c r="C3" s="17"/>
      <c r="D3" s="1"/>
      <c r="E3" s="17"/>
      <c r="F3" s="17"/>
      <c r="G3" s="1"/>
      <c r="H3" s="44"/>
      <c r="I3" s="5"/>
    </row>
    <row r="4" spans="1:9" ht="15.75" thickBot="1" x14ac:dyDescent="0.3">
      <c r="B4" s="9"/>
      <c r="C4" s="17" t="s">
        <v>45</v>
      </c>
      <c r="D4" s="17" t="s">
        <v>54</v>
      </c>
      <c r="E4" s="1" t="s">
        <v>5</v>
      </c>
      <c r="F4" s="52" t="s">
        <v>4</v>
      </c>
      <c r="G4" s="1">
        <v>5</v>
      </c>
      <c r="H4" s="63">
        <f>IF(F4="A",5,IF(F4="B",4,IF(F4="C",3,IF(F4="D",2,IF(F4="E",2,1)))))</f>
        <v>4</v>
      </c>
      <c r="I4" s="5"/>
    </row>
    <row r="5" spans="1:9" x14ac:dyDescent="0.2">
      <c r="B5" s="9"/>
      <c r="C5" s="17" t="s">
        <v>46</v>
      </c>
      <c r="D5" s="17" t="s">
        <v>6</v>
      </c>
      <c r="E5" s="1" t="s">
        <v>4</v>
      </c>
      <c r="F5" s="17"/>
      <c r="G5" s="1">
        <v>4</v>
      </c>
      <c r="H5" s="44"/>
      <c r="I5" s="5"/>
    </row>
    <row r="6" spans="1:9" x14ac:dyDescent="0.2">
      <c r="B6" s="62" t="s">
        <v>48</v>
      </c>
      <c r="C6" s="17"/>
      <c r="D6" s="17"/>
      <c r="E6" s="1"/>
      <c r="F6" s="17"/>
      <c r="G6" s="1"/>
      <c r="H6" s="44"/>
      <c r="I6" s="5"/>
    </row>
    <row r="7" spans="1:9" x14ac:dyDescent="0.2">
      <c r="B7" s="9"/>
      <c r="C7" s="17" t="s">
        <v>50</v>
      </c>
      <c r="D7" s="17" t="s">
        <v>59</v>
      </c>
      <c r="E7" s="1" t="s">
        <v>0</v>
      </c>
      <c r="F7" s="17"/>
      <c r="G7" s="1">
        <v>3</v>
      </c>
      <c r="H7" s="44"/>
      <c r="I7" s="5"/>
    </row>
    <row r="8" spans="1:9" x14ac:dyDescent="0.2">
      <c r="B8" s="9"/>
      <c r="C8" s="17" t="s">
        <v>47</v>
      </c>
      <c r="D8" s="17" t="s">
        <v>59</v>
      </c>
      <c r="E8" s="1" t="s">
        <v>11</v>
      </c>
      <c r="F8" s="17"/>
      <c r="G8" s="1">
        <v>2</v>
      </c>
      <c r="H8" s="44"/>
      <c r="I8" s="5"/>
    </row>
    <row r="9" spans="1:9" x14ac:dyDescent="0.2">
      <c r="B9" s="9"/>
      <c r="C9" s="17" t="s">
        <v>49</v>
      </c>
      <c r="D9" s="17" t="s">
        <v>7</v>
      </c>
      <c r="E9" s="1" t="s">
        <v>52</v>
      </c>
      <c r="F9" s="17"/>
      <c r="G9" s="1">
        <v>2</v>
      </c>
      <c r="H9" s="44"/>
      <c r="I9" s="5"/>
    </row>
    <row r="10" spans="1:9" ht="13.5" thickBot="1" x14ac:dyDescent="0.25">
      <c r="B10" s="64"/>
      <c r="C10" s="60" t="s">
        <v>51</v>
      </c>
      <c r="D10" s="60" t="s">
        <v>60</v>
      </c>
      <c r="E10" s="61" t="s">
        <v>53</v>
      </c>
      <c r="F10" s="17"/>
      <c r="G10" s="61">
        <v>1</v>
      </c>
      <c r="H10" s="65"/>
      <c r="I10" s="5"/>
    </row>
    <row r="11" spans="1:9" ht="15.75" thickBot="1" x14ac:dyDescent="0.3">
      <c r="B11" s="66"/>
      <c r="C11" s="67"/>
      <c r="D11" s="68" t="s">
        <v>42</v>
      </c>
      <c r="E11" s="67"/>
      <c r="F11" s="52">
        <v>289</v>
      </c>
      <c r="G11" s="98"/>
      <c r="H11" s="69">
        <f>IF(F11&lt;100,1,IF(F11&lt;200,2,IF(F11&lt;600,3,IF(F11&lt;1200,4,IF(F11&lt;2400,5,6)))))</f>
        <v>3</v>
      </c>
      <c r="I11" s="5"/>
    </row>
    <row r="12" spans="1:9" ht="6" customHeight="1" thickBot="1" x14ac:dyDescent="0.25"/>
    <row r="13" spans="1:9" ht="15.75" thickBot="1" x14ac:dyDescent="0.3">
      <c r="B13" s="11"/>
      <c r="C13" s="24" t="s">
        <v>66</v>
      </c>
      <c r="D13" s="24" t="s">
        <v>61</v>
      </c>
      <c r="E13" s="12" t="s">
        <v>5</v>
      </c>
      <c r="F13" s="52" t="s">
        <v>4</v>
      </c>
      <c r="G13" s="12">
        <v>1</v>
      </c>
      <c r="H13" s="46">
        <f>IF(F13="A",1,IF(F13="B",2,IF(F13="C",3,IF(F13="D",4,5))))</f>
        <v>2</v>
      </c>
      <c r="I13" s="5"/>
    </row>
    <row r="14" spans="1:9" x14ac:dyDescent="0.2">
      <c r="B14" s="9"/>
      <c r="C14" s="17"/>
      <c r="D14" s="17" t="s">
        <v>62</v>
      </c>
      <c r="E14" s="1" t="s">
        <v>4</v>
      </c>
      <c r="F14" s="17"/>
      <c r="G14" s="1">
        <v>2</v>
      </c>
      <c r="H14" s="44"/>
      <c r="I14" s="5"/>
    </row>
    <row r="15" spans="1:9" x14ac:dyDescent="0.2">
      <c r="B15" s="9"/>
      <c r="C15" s="17"/>
      <c r="D15" s="17" t="s">
        <v>63</v>
      </c>
      <c r="E15" s="1" t="s">
        <v>0</v>
      </c>
      <c r="F15" s="17"/>
      <c r="G15" s="1">
        <v>3</v>
      </c>
      <c r="H15" s="8"/>
      <c r="I15" s="40"/>
    </row>
    <row r="16" spans="1:9" x14ac:dyDescent="0.2">
      <c r="B16" s="9"/>
      <c r="C16" s="17"/>
      <c r="D16" s="17" t="s">
        <v>65</v>
      </c>
      <c r="E16" s="1" t="s">
        <v>11</v>
      </c>
      <c r="F16" s="17"/>
      <c r="G16" s="1">
        <v>4</v>
      </c>
      <c r="H16" s="8"/>
      <c r="I16" s="40"/>
    </row>
    <row r="17" spans="1:9" ht="13.5" thickBot="1" x14ac:dyDescent="0.25">
      <c r="B17" s="13"/>
      <c r="C17" s="23"/>
      <c r="D17" s="23" t="s">
        <v>64</v>
      </c>
      <c r="E17" s="10" t="s">
        <v>52</v>
      </c>
      <c r="F17" s="23"/>
      <c r="G17" s="10">
        <v>5</v>
      </c>
      <c r="H17" s="15"/>
      <c r="I17" s="40"/>
    </row>
    <row r="18" spans="1:9" ht="5.25" customHeight="1" x14ac:dyDescent="0.2">
      <c r="D18" s="3"/>
      <c r="F18" s="3"/>
      <c r="G18" s="50"/>
      <c r="H18" s="1"/>
      <c r="I18" s="40"/>
    </row>
    <row r="19" spans="1:9" ht="15" x14ac:dyDescent="0.25">
      <c r="D19" s="3"/>
      <c r="E19" s="91" t="s">
        <v>56</v>
      </c>
      <c r="F19" s="92">
        <f>H13*10+MAX(H4,H11)</f>
        <v>24</v>
      </c>
      <c r="G19" s="100" t="s">
        <v>96</v>
      </c>
    </row>
    <row r="20" spans="1:9" ht="15" customHeight="1" thickBot="1" x14ac:dyDescent="0.3">
      <c r="A20" s="56" t="s">
        <v>68</v>
      </c>
      <c r="E20" s="3"/>
      <c r="F20" s="5"/>
      <c r="G20" s="50"/>
      <c r="H20" s="95">
        <f>VLOOKUP(F19,Alusparameetrid!P4:Q28,2,FALSE)</f>
        <v>40</v>
      </c>
      <c r="I20" s="40"/>
    </row>
    <row r="21" spans="1:9" ht="13.5" thickBot="1" x14ac:dyDescent="0.25">
      <c r="A21" s="27" t="s">
        <v>40</v>
      </c>
      <c r="B21" s="24"/>
      <c r="C21" s="24"/>
      <c r="D21" s="24"/>
      <c r="E21" s="24"/>
      <c r="F21" s="12"/>
      <c r="G21" s="54"/>
      <c r="H21" s="16"/>
      <c r="I21" s="40"/>
    </row>
    <row r="22" spans="1:9" ht="15.75" thickBot="1" x14ac:dyDescent="0.3">
      <c r="A22" s="29"/>
      <c r="B22" s="11" t="s">
        <v>38</v>
      </c>
      <c r="C22" s="24"/>
      <c r="D22" s="12">
        <v>1</v>
      </c>
      <c r="E22" s="12" t="s">
        <v>5</v>
      </c>
      <c r="F22" s="52" t="s">
        <v>5</v>
      </c>
      <c r="G22" s="51">
        <f>Alusparameetrid!Y9</f>
        <v>0.8</v>
      </c>
      <c r="H22" s="46">
        <f>IF($F$22="A",$G$22,IF($F$22="B",$G$23,$G$24))</f>
        <v>0.8</v>
      </c>
      <c r="I22" s="40"/>
    </row>
    <row r="23" spans="1:9" x14ac:dyDescent="0.2">
      <c r="A23" s="29"/>
      <c r="B23" s="9"/>
      <c r="C23" s="17"/>
      <c r="D23" s="1">
        <v>2</v>
      </c>
      <c r="E23" s="1" t="s">
        <v>4</v>
      </c>
      <c r="F23" s="17"/>
      <c r="G23" s="7">
        <f>Alusparameetrid!Y10</f>
        <v>1.1000000000000001</v>
      </c>
      <c r="H23" s="8"/>
      <c r="I23" s="40"/>
    </row>
    <row r="24" spans="1:9" ht="13.5" thickBot="1" x14ac:dyDescent="0.25">
      <c r="A24" s="29"/>
      <c r="B24" s="13"/>
      <c r="C24" s="23"/>
      <c r="D24" s="10" t="s">
        <v>37</v>
      </c>
      <c r="E24" s="10" t="s">
        <v>0</v>
      </c>
      <c r="F24" s="10"/>
      <c r="G24" s="39">
        <f>Alusparameetrid!Y11</f>
        <v>1.3</v>
      </c>
      <c r="H24" s="15"/>
      <c r="I24" s="40"/>
    </row>
    <row r="25" spans="1:9" ht="13.5" thickBot="1" x14ac:dyDescent="0.25">
      <c r="A25" s="30"/>
      <c r="B25" s="23"/>
      <c r="C25" s="26"/>
      <c r="D25" s="10"/>
      <c r="E25" s="18"/>
      <c r="F25" s="18"/>
      <c r="G25" s="18"/>
      <c r="H25" s="15"/>
      <c r="I25" s="40"/>
    </row>
    <row r="26" spans="1:9" ht="13.5" thickBot="1" x14ac:dyDescent="0.25">
      <c r="A26" s="27" t="s">
        <v>15</v>
      </c>
      <c r="B26" s="24"/>
      <c r="C26" s="22"/>
      <c r="D26" s="12"/>
      <c r="E26" s="19"/>
      <c r="F26" s="24"/>
      <c r="G26" s="19"/>
      <c r="H26" s="16"/>
      <c r="I26" s="40"/>
    </row>
    <row r="27" spans="1:9" ht="15.75" thickBot="1" x14ac:dyDescent="0.3">
      <c r="A27" s="29"/>
      <c r="B27" s="11" t="s">
        <v>2</v>
      </c>
      <c r="C27" s="24"/>
      <c r="D27" s="12" t="s">
        <v>10</v>
      </c>
      <c r="E27" s="19" t="s">
        <v>5</v>
      </c>
      <c r="F27" s="52" t="s">
        <v>0</v>
      </c>
      <c r="G27" s="49">
        <f>Alusparameetrid!Y14</f>
        <v>1.1000000000000001</v>
      </c>
      <c r="H27" s="46">
        <f>IF($F$27="A",$G$27,IF($F$27="B",$G$28,$G$29))</f>
        <v>1</v>
      </c>
      <c r="I27" s="41"/>
    </row>
    <row r="28" spans="1:9" x14ac:dyDescent="0.2">
      <c r="A28" s="29"/>
      <c r="B28" s="9"/>
      <c r="C28" s="17"/>
      <c r="D28" s="1" t="s">
        <v>8</v>
      </c>
      <c r="E28" s="5" t="s">
        <v>4</v>
      </c>
      <c r="F28" s="1"/>
      <c r="G28" s="6">
        <f>Alusparameetrid!Y15</f>
        <v>0.8</v>
      </c>
      <c r="H28" s="8"/>
      <c r="I28" s="5"/>
    </row>
    <row r="29" spans="1:9" ht="13.5" thickBot="1" x14ac:dyDescent="0.25">
      <c r="A29" s="30"/>
      <c r="B29" s="13" t="s">
        <v>16</v>
      </c>
      <c r="C29" s="23"/>
      <c r="D29" s="10" t="s">
        <v>58</v>
      </c>
      <c r="E29" s="18" t="s">
        <v>0</v>
      </c>
      <c r="F29" s="10"/>
      <c r="G29" s="48">
        <f>Alusparameetrid!Y16</f>
        <v>1</v>
      </c>
      <c r="H29" s="15"/>
      <c r="I29" s="5"/>
    </row>
    <row r="30" spans="1:9" ht="13.5" thickBot="1" x14ac:dyDescent="0.25">
      <c r="A30" s="27" t="s">
        <v>13</v>
      </c>
      <c r="B30" s="24"/>
      <c r="C30" s="22"/>
      <c r="D30" s="12"/>
      <c r="E30" s="19"/>
      <c r="F30" s="12"/>
      <c r="G30" s="6"/>
      <c r="H30" s="8"/>
      <c r="I30" s="5"/>
    </row>
    <row r="31" spans="1:9" ht="15.75" thickBot="1" x14ac:dyDescent="0.3">
      <c r="A31" s="29"/>
      <c r="B31" s="11" t="s">
        <v>14</v>
      </c>
      <c r="C31" s="22"/>
      <c r="D31" s="12" t="s">
        <v>73</v>
      </c>
      <c r="E31" s="19" t="s">
        <v>5</v>
      </c>
      <c r="F31" s="52" t="s">
        <v>5</v>
      </c>
      <c r="G31" s="35">
        <f>Alusparameetrid!Y18</f>
        <v>1.2</v>
      </c>
      <c r="H31" s="46">
        <f>IF($F$31="A",$G$31,IF($F$31="B",$G$32,IF($F$31="C",$G$33,$G$34)))</f>
        <v>1.2</v>
      </c>
      <c r="I31" s="41"/>
    </row>
    <row r="32" spans="1:9" x14ac:dyDescent="0.2">
      <c r="A32" s="29"/>
      <c r="B32" s="9"/>
      <c r="C32" s="14"/>
      <c r="D32" s="1" t="s">
        <v>36</v>
      </c>
      <c r="E32" s="5" t="s">
        <v>4</v>
      </c>
      <c r="F32" s="1"/>
      <c r="G32" s="6">
        <f>Alusparameetrid!Y19</f>
        <v>1</v>
      </c>
      <c r="H32" s="8"/>
      <c r="I32" s="5"/>
    </row>
    <row r="33" spans="1:14" x14ac:dyDescent="0.2">
      <c r="A33" s="29"/>
      <c r="B33" s="9"/>
      <c r="C33" s="14"/>
      <c r="D33" s="1" t="s">
        <v>35</v>
      </c>
      <c r="E33" s="5" t="s">
        <v>0</v>
      </c>
      <c r="F33" s="1"/>
      <c r="G33" s="38">
        <f>Alusparameetrid!Y20</f>
        <v>0.8</v>
      </c>
      <c r="H33" s="8"/>
      <c r="I33" s="5"/>
    </row>
    <row r="34" spans="1:14" ht="13.5" thickBot="1" x14ac:dyDescent="0.25">
      <c r="A34" s="29"/>
      <c r="B34" s="13"/>
      <c r="C34" s="80" t="s">
        <v>74</v>
      </c>
      <c r="D34" s="10" t="s">
        <v>75</v>
      </c>
      <c r="E34" s="18" t="s">
        <v>11</v>
      </c>
      <c r="F34" s="10"/>
      <c r="G34" s="37">
        <f>Alusparameetrid!Y21</f>
        <v>0.6</v>
      </c>
      <c r="H34" s="15"/>
      <c r="I34" s="5"/>
    </row>
    <row r="35" spans="1:14" ht="15.75" thickBot="1" x14ac:dyDescent="0.3">
      <c r="A35" s="29"/>
      <c r="B35" s="11" t="s">
        <v>76</v>
      </c>
      <c r="C35" s="24"/>
      <c r="D35" s="12" t="s">
        <v>78</v>
      </c>
      <c r="E35" s="19" t="s">
        <v>5</v>
      </c>
      <c r="F35" s="52" t="s">
        <v>11</v>
      </c>
      <c r="G35" s="6">
        <f>Alusparameetrid!Y22</f>
        <v>1.4</v>
      </c>
      <c r="H35" s="36">
        <f>IF($F$35="A",$G$35,IF($F$35="B",G36,IF($F$35="C",G37,IF($F$35="D",G38,IF(F35="E",G39,IF(F35="F",G40,$G$41))))))</f>
        <v>0.9</v>
      </c>
      <c r="I35" s="105" t="str">
        <f>IF(AND(H35&lt;=1,H67&gt;50),"Ülekäikude lahendus ei vasta piirkiirusele!","")</f>
        <v/>
      </c>
    </row>
    <row r="36" spans="1:14" ht="15" x14ac:dyDescent="0.25">
      <c r="A36" s="29"/>
      <c r="B36" s="9"/>
      <c r="C36" s="17"/>
      <c r="D36" s="1" t="s">
        <v>77</v>
      </c>
      <c r="E36" s="5" t="s">
        <v>4</v>
      </c>
      <c r="F36" s="81"/>
      <c r="G36" s="6">
        <f>Alusparameetrid!Y23</f>
        <v>1.2</v>
      </c>
      <c r="H36" s="63"/>
      <c r="I36" s="41"/>
    </row>
    <row r="37" spans="1:14" x14ac:dyDescent="0.2">
      <c r="A37" s="29"/>
      <c r="B37" s="9"/>
      <c r="C37" s="17"/>
      <c r="D37" s="1" t="s">
        <v>87</v>
      </c>
      <c r="E37" s="5" t="s">
        <v>0</v>
      </c>
      <c r="F37" s="8"/>
      <c r="G37" s="38">
        <f>Alusparameetrid!Y24</f>
        <v>1</v>
      </c>
      <c r="H37" s="8"/>
      <c r="I37" s="5"/>
    </row>
    <row r="38" spans="1:14" x14ac:dyDescent="0.2">
      <c r="A38" s="29"/>
      <c r="B38" s="9"/>
      <c r="C38" s="17"/>
      <c r="D38" s="1" t="s">
        <v>88</v>
      </c>
      <c r="E38" s="5" t="s">
        <v>11</v>
      </c>
      <c r="F38" s="8"/>
      <c r="G38" s="38">
        <f>Alusparameetrid!Y25</f>
        <v>0.9</v>
      </c>
      <c r="H38" s="8"/>
      <c r="I38" s="5"/>
    </row>
    <row r="39" spans="1:14" x14ac:dyDescent="0.2">
      <c r="A39" s="29"/>
      <c r="B39" s="9"/>
      <c r="C39" s="17"/>
      <c r="D39" s="1" t="s">
        <v>89</v>
      </c>
      <c r="E39" s="5" t="s">
        <v>52</v>
      </c>
      <c r="F39" s="8"/>
      <c r="G39" s="38">
        <f>Alusparameetrid!Y26</f>
        <v>0.8</v>
      </c>
      <c r="H39" s="8"/>
      <c r="I39" s="5"/>
    </row>
    <row r="40" spans="1:14" x14ac:dyDescent="0.2">
      <c r="A40" s="29"/>
      <c r="B40" s="9"/>
      <c r="C40" s="17"/>
      <c r="D40" s="1" t="s">
        <v>91</v>
      </c>
      <c r="E40" s="5" t="s">
        <v>53</v>
      </c>
      <c r="F40" s="8"/>
      <c r="G40" s="38">
        <f>Alusparameetrid!Y27</f>
        <v>0.7</v>
      </c>
      <c r="H40" s="8"/>
      <c r="I40" s="5"/>
    </row>
    <row r="41" spans="1:14" ht="13.5" thickBot="1" x14ac:dyDescent="0.25">
      <c r="A41" s="29"/>
      <c r="B41" s="13"/>
      <c r="C41" s="23"/>
      <c r="D41" s="10" t="s">
        <v>90</v>
      </c>
      <c r="E41" s="18" t="s">
        <v>79</v>
      </c>
      <c r="F41" s="15"/>
      <c r="G41" s="48">
        <f>Alusparameetrid!Y28</f>
        <v>1</v>
      </c>
      <c r="H41" s="15"/>
      <c r="I41" s="5"/>
    </row>
    <row r="42" spans="1:14" s="17" customFormat="1" ht="13.5" thickBot="1" x14ac:dyDescent="0.25">
      <c r="A42" s="29"/>
      <c r="B42" s="11" t="s">
        <v>12</v>
      </c>
      <c r="C42" s="22"/>
      <c r="D42" s="12"/>
      <c r="E42" s="19"/>
      <c r="F42" s="12"/>
      <c r="G42" s="35"/>
      <c r="H42" s="16"/>
      <c r="I42" s="5"/>
    </row>
    <row r="43" spans="1:14" ht="15.75" thickBot="1" x14ac:dyDescent="0.3">
      <c r="A43" s="29"/>
      <c r="B43" s="9"/>
      <c r="C43" s="17" t="s">
        <v>17</v>
      </c>
      <c r="D43" s="1" t="s">
        <v>18</v>
      </c>
      <c r="E43" s="1" t="s">
        <v>5</v>
      </c>
      <c r="F43" s="52" t="s">
        <v>4</v>
      </c>
      <c r="G43" s="7">
        <f>Alusparameetrid!Y30</f>
        <v>0.6</v>
      </c>
      <c r="H43" s="36">
        <f>IF($F$43="A",$G$43,IF($F$43="B",$G$44,IF($F$43="C",$G$45,IF(F43="D",G46,$G$47))))</f>
        <v>0.8</v>
      </c>
      <c r="I43" s="41"/>
    </row>
    <row r="44" spans="1:14" x14ac:dyDescent="0.2">
      <c r="A44" s="29"/>
      <c r="B44" s="9"/>
      <c r="C44" s="14"/>
      <c r="D44" s="1" t="s">
        <v>19</v>
      </c>
      <c r="E44" s="1" t="s">
        <v>4</v>
      </c>
      <c r="F44" s="1"/>
      <c r="G44" s="7">
        <f>Alusparameetrid!Y31</f>
        <v>0.8</v>
      </c>
      <c r="H44" s="8"/>
      <c r="I44" s="5"/>
    </row>
    <row r="45" spans="1:14" x14ac:dyDescent="0.2">
      <c r="A45" s="29"/>
      <c r="B45" s="9"/>
      <c r="C45" s="17"/>
      <c r="D45" s="1" t="s">
        <v>72</v>
      </c>
      <c r="E45" s="1" t="s">
        <v>0</v>
      </c>
      <c r="F45" s="5"/>
      <c r="G45" s="79">
        <f>Alusparameetrid!Y32</f>
        <v>0.9</v>
      </c>
      <c r="H45" s="8"/>
      <c r="I45" s="5"/>
    </row>
    <row r="46" spans="1:14" ht="15" x14ac:dyDescent="0.25">
      <c r="A46" s="29"/>
      <c r="B46" s="9"/>
      <c r="C46" s="17"/>
      <c r="D46" s="1" t="s">
        <v>20</v>
      </c>
      <c r="E46" s="1" t="s">
        <v>11</v>
      </c>
      <c r="F46" s="5"/>
      <c r="G46" s="79">
        <f>Alusparameetrid!Y33</f>
        <v>1</v>
      </c>
      <c r="H46" s="8"/>
      <c r="I46" s="5"/>
      <c r="N46" s="102"/>
    </row>
    <row r="47" spans="1:14" ht="15.75" thickBot="1" x14ac:dyDescent="0.3">
      <c r="A47" s="30"/>
      <c r="B47" s="13"/>
      <c r="C47" s="23"/>
      <c r="D47" s="10" t="s">
        <v>21</v>
      </c>
      <c r="E47" s="10" t="s">
        <v>52</v>
      </c>
      <c r="F47" s="18"/>
      <c r="G47" s="39">
        <f>Alusparameetrid!Y34</f>
        <v>1.2</v>
      </c>
      <c r="H47" s="15"/>
      <c r="I47" s="5"/>
      <c r="N47" s="102"/>
    </row>
    <row r="48" spans="1:14" s="17" customFormat="1" ht="15.75" thickBot="1" x14ac:dyDescent="0.3">
      <c r="A48" s="27" t="s">
        <v>31</v>
      </c>
      <c r="B48" s="24"/>
      <c r="C48" s="24"/>
      <c r="D48" s="12"/>
      <c r="E48" s="19"/>
      <c r="F48" s="19"/>
      <c r="G48" s="6"/>
      <c r="H48" s="8"/>
      <c r="I48" s="5"/>
      <c r="N48" s="102"/>
    </row>
    <row r="49" spans="1:14" s="17" customFormat="1" ht="15.75" thickBot="1" x14ac:dyDescent="0.3">
      <c r="A49" s="29"/>
      <c r="B49" s="11" t="s">
        <v>80</v>
      </c>
      <c r="C49" s="24"/>
      <c r="D49" s="12" t="s">
        <v>1</v>
      </c>
      <c r="E49" s="19" t="s">
        <v>5</v>
      </c>
      <c r="F49" s="52" t="s">
        <v>5</v>
      </c>
      <c r="G49" s="35">
        <f>Alusparameetrid!Y36</f>
        <v>0.8</v>
      </c>
      <c r="H49" s="46">
        <f>IF($F$49="A",$G$49,$G$50)</f>
        <v>0.8</v>
      </c>
      <c r="I49" s="41"/>
      <c r="N49" s="102"/>
    </row>
    <row r="50" spans="1:14" s="17" customFormat="1" ht="15.75" thickBot="1" x14ac:dyDescent="0.3">
      <c r="A50" s="29"/>
      <c r="B50" s="13"/>
      <c r="C50" s="23"/>
      <c r="D50" s="10" t="s">
        <v>3</v>
      </c>
      <c r="E50" s="18" t="s">
        <v>4</v>
      </c>
      <c r="F50" s="18"/>
      <c r="G50" s="48">
        <f>Alusparameetrid!Y37</f>
        <v>1</v>
      </c>
      <c r="H50" s="8"/>
      <c r="I50" s="5"/>
      <c r="N50" s="102"/>
    </row>
    <row r="51" spans="1:14" s="17" customFormat="1" ht="15.75" thickBot="1" x14ac:dyDescent="0.3">
      <c r="A51" s="27" t="s">
        <v>41</v>
      </c>
      <c r="B51" s="24"/>
      <c r="C51" s="22"/>
      <c r="D51" s="12"/>
      <c r="E51" s="19"/>
      <c r="F51" s="12"/>
      <c r="G51" s="35"/>
      <c r="H51" s="16"/>
      <c r="I51" s="5"/>
      <c r="N51" s="102"/>
    </row>
    <row r="52" spans="1:14" ht="15.75" thickBot="1" x14ac:dyDescent="0.3">
      <c r="A52" s="29"/>
      <c r="B52" s="11" t="s">
        <v>32</v>
      </c>
      <c r="C52" s="24"/>
      <c r="D52" s="12" t="s">
        <v>22</v>
      </c>
      <c r="E52" s="19" t="s">
        <v>5</v>
      </c>
      <c r="F52" s="52" t="s">
        <v>0</v>
      </c>
      <c r="G52" s="19">
        <f>Alusparameetrid!Y39</f>
        <v>1.4</v>
      </c>
      <c r="H52" s="46">
        <f>IF($F$52="A",$G$52,IF($F$52="B",$G$53,IF($F$52="C",$G$54,$G$55)))</f>
        <v>0.9</v>
      </c>
      <c r="I52" s="41"/>
      <c r="N52" s="102"/>
    </row>
    <row r="53" spans="1:14" ht="15" x14ac:dyDescent="0.25">
      <c r="A53" s="29"/>
      <c r="B53" s="9"/>
      <c r="C53" s="17"/>
      <c r="D53" s="1" t="s">
        <v>23</v>
      </c>
      <c r="E53" s="5" t="s">
        <v>4</v>
      </c>
      <c r="F53" s="8"/>
      <c r="G53" s="53">
        <f>Alusparameetrid!Y40</f>
        <v>1</v>
      </c>
      <c r="H53" s="8"/>
      <c r="I53" s="5"/>
      <c r="N53" s="102"/>
    </row>
    <row r="54" spans="1:14" ht="15" x14ac:dyDescent="0.25">
      <c r="A54" s="29"/>
      <c r="B54" s="9"/>
      <c r="C54" s="17"/>
      <c r="D54" s="1" t="s">
        <v>24</v>
      </c>
      <c r="E54" s="5" t="s">
        <v>0</v>
      </c>
      <c r="F54" s="8"/>
      <c r="G54" s="53">
        <f>Alusparameetrid!Y41</f>
        <v>0.9</v>
      </c>
      <c r="H54" s="8"/>
      <c r="I54" s="5"/>
      <c r="N54" s="102"/>
    </row>
    <row r="55" spans="1:14" ht="15" x14ac:dyDescent="0.25">
      <c r="A55" s="29"/>
      <c r="B55" s="9"/>
      <c r="C55" s="17"/>
      <c r="D55" s="1" t="s">
        <v>25</v>
      </c>
      <c r="E55" s="5" t="s">
        <v>11</v>
      </c>
      <c r="F55" s="8"/>
      <c r="G55" s="5">
        <f>Alusparameetrid!Y42</f>
        <v>0.7</v>
      </c>
      <c r="H55" s="8"/>
      <c r="I55" s="5"/>
      <c r="N55" s="102"/>
    </row>
    <row r="56" spans="1:14" ht="15.75" thickBot="1" x14ac:dyDescent="0.3">
      <c r="A56" s="29"/>
      <c r="B56" s="9"/>
      <c r="C56" s="17"/>
      <c r="D56" s="1"/>
      <c r="E56" s="5"/>
      <c r="F56" s="8"/>
      <c r="G56" s="5"/>
      <c r="H56" s="8"/>
      <c r="I56" s="5"/>
      <c r="N56" s="102"/>
    </row>
    <row r="57" spans="1:14" ht="15.75" thickBot="1" x14ac:dyDescent="0.3">
      <c r="A57" s="27" t="s">
        <v>26</v>
      </c>
      <c r="B57" s="24"/>
      <c r="C57" s="32"/>
      <c r="D57" s="12"/>
      <c r="E57" s="19"/>
      <c r="F57" s="12"/>
      <c r="G57" s="35"/>
      <c r="H57" s="16"/>
      <c r="I57" s="5"/>
      <c r="N57" s="101"/>
    </row>
    <row r="58" spans="1:14" ht="15.75" thickBot="1" x14ac:dyDescent="0.3">
      <c r="A58" s="29"/>
      <c r="B58" s="58" t="s">
        <v>27</v>
      </c>
      <c r="C58" s="24"/>
      <c r="D58" s="12" t="s">
        <v>28</v>
      </c>
      <c r="E58" s="19" t="s">
        <v>5</v>
      </c>
      <c r="F58" s="52" t="s">
        <v>4</v>
      </c>
      <c r="G58" s="35">
        <f>Alusparameetrid!Y45</f>
        <v>1.2</v>
      </c>
      <c r="H58" s="46">
        <f>IF($F$58="A",$G$58,IF($F$58="B",$G$59,$G$60))</f>
        <v>1</v>
      </c>
      <c r="I58" s="41"/>
      <c r="N58" s="101"/>
    </row>
    <row r="59" spans="1:14" ht="15" x14ac:dyDescent="0.25">
      <c r="A59" s="29"/>
      <c r="B59" s="9"/>
      <c r="C59" s="25"/>
      <c r="D59" s="1" t="s">
        <v>29</v>
      </c>
      <c r="E59" s="5" t="s">
        <v>4</v>
      </c>
      <c r="F59" s="8"/>
      <c r="G59" s="38">
        <f>Alusparameetrid!Y46</f>
        <v>1</v>
      </c>
      <c r="H59" s="8"/>
      <c r="I59" s="5"/>
      <c r="N59" s="101"/>
    </row>
    <row r="60" spans="1:14" ht="15.75" thickBot="1" x14ac:dyDescent="0.3">
      <c r="A60" s="29"/>
      <c r="B60" s="13"/>
      <c r="C60" s="33"/>
      <c r="D60" s="10" t="s">
        <v>30</v>
      </c>
      <c r="E60" s="18" t="s">
        <v>0</v>
      </c>
      <c r="F60" s="15"/>
      <c r="G60" s="37">
        <f>Alusparameetrid!Y47</f>
        <v>0.8</v>
      </c>
      <c r="H60" s="15"/>
      <c r="I60" s="5"/>
      <c r="N60" s="101"/>
    </row>
    <row r="61" spans="1:14" ht="15.75" thickBot="1" x14ac:dyDescent="0.3">
      <c r="A61" s="30"/>
      <c r="B61" s="13"/>
      <c r="C61" s="33" t="s">
        <v>70</v>
      </c>
      <c r="D61" s="10"/>
      <c r="E61" s="18" t="s">
        <v>71</v>
      </c>
      <c r="F61" s="52">
        <v>2</v>
      </c>
      <c r="G61" s="37"/>
      <c r="H61" s="57">
        <f>IF($F$61&gt;25,1.4,IF($F$61&gt;12,1,IF(F61&gt;8,0.8,0.6)))</f>
        <v>0.6</v>
      </c>
      <c r="I61" s="41"/>
      <c r="N61" s="101"/>
    </row>
    <row r="62" spans="1:14" ht="15.75" thickBot="1" x14ac:dyDescent="0.3">
      <c r="A62" s="27" t="s">
        <v>34</v>
      </c>
      <c r="B62" s="24"/>
      <c r="C62" s="32"/>
      <c r="D62" s="12"/>
      <c r="E62" s="19"/>
      <c r="F62" s="12"/>
      <c r="G62" s="35"/>
      <c r="H62" s="8"/>
      <c r="I62" s="5"/>
      <c r="N62" s="101"/>
    </row>
    <row r="63" spans="1:14" ht="15.75" thickBot="1" x14ac:dyDescent="0.3">
      <c r="A63" s="29"/>
      <c r="B63" s="11" t="s">
        <v>33</v>
      </c>
      <c r="C63" s="24"/>
      <c r="D63" s="12" t="s">
        <v>39</v>
      </c>
      <c r="E63" s="24" t="s">
        <v>9</v>
      </c>
      <c r="F63" s="52">
        <v>50</v>
      </c>
      <c r="G63" s="99"/>
      <c r="H63" s="16"/>
      <c r="I63" s="5"/>
      <c r="N63" s="101"/>
    </row>
    <row r="64" spans="1:14" ht="15.75" thickBot="1" x14ac:dyDescent="0.3">
      <c r="A64" s="30"/>
      <c r="B64" s="13"/>
      <c r="C64" s="23"/>
      <c r="D64" s="10" t="s">
        <v>97</v>
      </c>
      <c r="E64" s="18" t="s">
        <v>9</v>
      </c>
      <c r="F64" s="52">
        <v>46</v>
      </c>
      <c r="G64" s="82">
        <f>$F$64/F63</f>
        <v>0.92</v>
      </c>
      <c r="H64" s="47">
        <f>IF(G64&gt;1.15,1.1,IF(G64&gt;1,1,IF(G64&gt;0.9,0.8,0.6)))</f>
        <v>0.8</v>
      </c>
      <c r="I64" s="5"/>
      <c r="N64" s="101"/>
    </row>
    <row r="65" spans="1:14" ht="6.75" customHeight="1" x14ac:dyDescent="0.25">
      <c r="A65" s="31"/>
      <c r="B65" s="17"/>
      <c r="C65" s="21"/>
      <c r="D65" s="1"/>
      <c r="E65" s="34"/>
      <c r="F65" s="2"/>
      <c r="G65" s="34"/>
      <c r="H65" s="1"/>
      <c r="I65" s="20"/>
      <c r="N65" s="101"/>
    </row>
    <row r="66" spans="1:14" ht="16.5" thickBot="1" x14ac:dyDescent="0.3">
      <c r="C66" s="17"/>
      <c r="D66" s="1"/>
      <c r="E66" s="93" t="s">
        <v>57</v>
      </c>
      <c r="F66" s="94">
        <f>AVERAGE(H22:H64)</f>
        <v>0.88000000000000012</v>
      </c>
      <c r="G66" s="42" t="s">
        <v>94</v>
      </c>
      <c r="H66" s="95">
        <f>INT(F66*H20)</f>
        <v>35</v>
      </c>
      <c r="N66" s="101"/>
    </row>
    <row r="67" spans="1:14" ht="16.5" thickBot="1" x14ac:dyDescent="0.3">
      <c r="G67" s="96" t="s">
        <v>95</v>
      </c>
      <c r="H67" s="97">
        <f>ROUND(H66/10,0)*10</f>
        <v>40</v>
      </c>
      <c r="I67" s="106" t="str">
        <f>IF(AND(H35&lt;=1,H67&gt;50),"Ülekäikude lahendus ei vasta piirkiirusele!","")</f>
        <v/>
      </c>
      <c r="N67" s="101"/>
    </row>
    <row r="68" spans="1:14" ht="15" x14ac:dyDescent="0.25">
      <c r="N68" s="101"/>
    </row>
    <row r="69" spans="1:14" ht="15" x14ac:dyDescent="0.25">
      <c r="F69" s="4" t="s">
        <v>92</v>
      </c>
      <c r="G69" s="90">
        <f>MIN(G22:G64)</f>
        <v>0.6</v>
      </c>
      <c r="N69" s="101"/>
    </row>
    <row r="70" spans="1:14" ht="15" x14ac:dyDescent="0.25">
      <c r="C70" s="21"/>
      <c r="D70" s="2"/>
      <c r="E70" s="1"/>
      <c r="F70" s="4" t="s">
        <v>93</v>
      </c>
      <c r="G70" s="90">
        <f>MAX(G22:G64)</f>
        <v>1.4</v>
      </c>
      <c r="I70" s="40"/>
      <c r="N70" s="101"/>
    </row>
    <row r="71" spans="1:14" ht="15" x14ac:dyDescent="0.25">
      <c r="C71" s="21"/>
      <c r="D71" s="2"/>
      <c r="E71" s="1"/>
      <c r="F71" s="1"/>
      <c r="G71" s="1"/>
      <c r="I71" s="40"/>
      <c r="N71" s="101"/>
    </row>
    <row r="72" spans="1:14" x14ac:dyDescent="0.2">
      <c r="C72" s="21"/>
      <c r="D72" s="2"/>
      <c r="E72" s="1"/>
      <c r="F72" s="1"/>
      <c r="G72" s="1"/>
      <c r="H72" s="1"/>
      <c r="I72" s="40"/>
    </row>
  </sheetData>
  <pageMargins left="0.7" right="0.7" top="0.75" bottom="0.75" header="0.3" footer="0.3"/>
  <pageSetup paperSize="9"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N72"/>
  <sheetViews>
    <sheetView workbookViewId="0">
      <pane ySplit="1" topLeftCell="A47" activePane="bottomLeft" state="frozen"/>
      <selection pane="bottomLeft" activeCell="L64" sqref="L64"/>
    </sheetView>
  </sheetViews>
  <sheetFormatPr defaultColWidth="9.140625" defaultRowHeight="12.75" x14ac:dyDescent="0.2"/>
  <cols>
    <col min="1" max="1" width="3.7109375" style="28" customWidth="1"/>
    <col min="2" max="2" width="3.7109375" style="3" customWidth="1"/>
    <col min="3" max="3" width="27.140625" style="3" customWidth="1"/>
    <col min="4" max="4" width="37.85546875" style="4" bestFit="1" customWidth="1"/>
    <col min="5" max="5" width="5" style="4" customWidth="1"/>
    <col min="6" max="6" width="8.42578125" style="4" customWidth="1"/>
    <col min="7" max="7" width="7.85546875" style="4" customWidth="1"/>
    <col min="8" max="8" width="6.140625" style="4" customWidth="1"/>
    <col min="9" max="9" width="6.140625" style="43" bestFit="1" customWidth="1"/>
    <col min="10" max="10" width="5.5703125" style="3" bestFit="1" customWidth="1"/>
    <col min="11" max="16384" width="9.140625" style="3"/>
  </cols>
  <sheetData>
    <row r="1" spans="1:9" ht="16.5" thickBot="1" x14ac:dyDescent="0.3">
      <c r="A1" s="56" t="s">
        <v>69</v>
      </c>
      <c r="D1" s="3"/>
      <c r="E1" s="3"/>
      <c r="F1" s="3"/>
      <c r="G1" s="1"/>
      <c r="H1" s="45"/>
      <c r="I1" s="5"/>
    </row>
    <row r="2" spans="1:9" x14ac:dyDescent="0.2">
      <c r="B2" s="27" t="s">
        <v>44</v>
      </c>
      <c r="C2" s="24"/>
      <c r="D2" s="89" t="s">
        <v>43</v>
      </c>
      <c r="E2" s="24"/>
      <c r="F2" s="24"/>
      <c r="G2" s="12"/>
      <c r="H2" s="55"/>
      <c r="I2" s="5"/>
    </row>
    <row r="3" spans="1:9" ht="13.5" thickBot="1" x14ac:dyDescent="0.25">
      <c r="B3" s="62" t="s">
        <v>55</v>
      </c>
      <c r="C3" s="17"/>
      <c r="D3" s="1"/>
      <c r="E3" s="17"/>
      <c r="F3" s="17"/>
      <c r="G3" s="1"/>
      <c r="H3" s="44"/>
      <c r="I3" s="5"/>
    </row>
    <row r="4" spans="1:9" ht="15.75" thickBot="1" x14ac:dyDescent="0.3">
      <c r="B4" s="9"/>
      <c r="C4" s="17" t="s">
        <v>45</v>
      </c>
      <c r="D4" s="17" t="s">
        <v>54</v>
      </c>
      <c r="E4" s="1" t="s">
        <v>5</v>
      </c>
      <c r="F4" s="52" t="s">
        <v>5</v>
      </c>
      <c r="G4" s="1">
        <v>5</v>
      </c>
      <c r="H4" s="63">
        <f>IF(F4="A",5,IF(F4="B",4,IF(F4="C",3,IF(F4="D",2,IF(F4="E",2,1)))))</f>
        <v>5</v>
      </c>
      <c r="I4" s="5"/>
    </row>
    <row r="5" spans="1:9" x14ac:dyDescent="0.2">
      <c r="B5" s="9"/>
      <c r="C5" s="17" t="s">
        <v>46</v>
      </c>
      <c r="D5" s="17" t="s">
        <v>6</v>
      </c>
      <c r="E5" s="1" t="s">
        <v>4</v>
      </c>
      <c r="F5" s="17"/>
      <c r="G5" s="1">
        <v>4</v>
      </c>
      <c r="H5" s="44"/>
      <c r="I5" s="5"/>
    </row>
    <row r="6" spans="1:9" x14ac:dyDescent="0.2">
      <c r="B6" s="62" t="s">
        <v>48</v>
      </c>
      <c r="C6" s="17"/>
      <c r="D6" s="17"/>
      <c r="E6" s="1"/>
      <c r="F6" s="17"/>
      <c r="G6" s="1"/>
      <c r="H6" s="44"/>
      <c r="I6" s="5"/>
    </row>
    <row r="7" spans="1:9" x14ac:dyDescent="0.2">
      <c r="B7" s="9"/>
      <c r="C7" s="17" t="s">
        <v>50</v>
      </c>
      <c r="D7" s="17" t="s">
        <v>59</v>
      </c>
      <c r="E7" s="1" t="s">
        <v>0</v>
      </c>
      <c r="F7" s="17"/>
      <c r="G7" s="1">
        <v>3</v>
      </c>
      <c r="H7" s="44"/>
      <c r="I7" s="5"/>
    </row>
    <row r="8" spans="1:9" x14ac:dyDescent="0.2">
      <c r="B8" s="9"/>
      <c r="C8" s="17" t="s">
        <v>47</v>
      </c>
      <c r="D8" s="17" t="s">
        <v>59</v>
      </c>
      <c r="E8" s="1" t="s">
        <v>11</v>
      </c>
      <c r="F8" s="17"/>
      <c r="G8" s="1">
        <v>2</v>
      </c>
      <c r="H8" s="44"/>
      <c r="I8" s="5"/>
    </row>
    <row r="9" spans="1:9" x14ac:dyDescent="0.2">
      <c r="B9" s="9"/>
      <c r="C9" s="17" t="s">
        <v>49</v>
      </c>
      <c r="D9" s="17" t="s">
        <v>7</v>
      </c>
      <c r="E9" s="1" t="s">
        <v>52</v>
      </c>
      <c r="F9" s="17"/>
      <c r="G9" s="1">
        <v>2</v>
      </c>
      <c r="H9" s="44"/>
      <c r="I9" s="5"/>
    </row>
    <row r="10" spans="1:9" ht="13.5" thickBot="1" x14ac:dyDescent="0.25">
      <c r="B10" s="64"/>
      <c r="C10" s="60" t="s">
        <v>51</v>
      </c>
      <c r="D10" s="60" t="s">
        <v>60</v>
      </c>
      <c r="E10" s="61" t="s">
        <v>53</v>
      </c>
      <c r="F10" s="17"/>
      <c r="G10" s="61">
        <v>1</v>
      </c>
      <c r="H10" s="65"/>
      <c r="I10" s="5"/>
    </row>
    <row r="11" spans="1:9" ht="15.75" thickBot="1" x14ac:dyDescent="0.3">
      <c r="B11" s="66"/>
      <c r="C11" s="67"/>
      <c r="D11" s="68" t="s">
        <v>42</v>
      </c>
      <c r="E11" s="67"/>
      <c r="F11" s="52">
        <v>892</v>
      </c>
      <c r="G11" s="98"/>
      <c r="H11" s="69">
        <f>IF(F11&lt;100,1,IF(F11&lt;200,2,IF(F11&lt;600,3,IF(F11&lt;1200,4,IF(F11&lt;2400,5,6)))))</f>
        <v>4</v>
      </c>
      <c r="I11" s="5"/>
    </row>
    <row r="12" spans="1:9" ht="6" customHeight="1" thickBot="1" x14ac:dyDescent="0.25"/>
    <row r="13" spans="1:9" ht="15.75" thickBot="1" x14ac:dyDescent="0.3">
      <c r="B13" s="11"/>
      <c r="C13" s="24" t="s">
        <v>66</v>
      </c>
      <c r="D13" s="24" t="s">
        <v>61</v>
      </c>
      <c r="E13" s="12" t="s">
        <v>5</v>
      </c>
      <c r="F13" s="52" t="s">
        <v>5</v>
      </c>
      <c r="G13" s="12">
        <v>1</v>
      </c>
      <c r="H13" s="46">
        <f>IF(F13="A",1,IF(F13="B",2,IF(F13="C",3,IF(F13="D",4,5))))</f>
        <v>1</v>
      </c>
      <c r="I13" s="5"/>
    </row>
    <row r="14" spans="1:9" x14ac:dyDescent="0.2">
      <c r="B14" s="9"/>
      <c r="C14" s="17"/>
      <c r="D14" s="17" t="s">
        <v>62</v>
      </c>
      <c r="E14" s="1" t="s">
        <v>4</v>
      </c>
      <c r="F14" s="17"/>
      <c r="G14" s="1">
        <v>2</v>
      </c>
      <c r="H14" s="44"/>
      <c r="I14" s="5"/>
    </row>
    <row r="15" spans="1:9" x14ac:dyDescent="0.2">
      <c r="B15" s="9"/>
      <c r="C15" s="17"/>
      <c r="D15" s="17" t="s">
        <v>63</v>
      </c>
      <c r="E15" s="1" t="s">
        <v>0</v>
      </c>
      <c r="F15" s="17"/>
      <c r="G15" s="1">
        <v>3</v>
      </c>
      <c r="H15" s="8"/>
      <c r="I15" s="40"/>
    </row>
    <row r="16" spans="1:9" x14ac:dyDescent="0.2">
      <c r="B16" s="9"/>
      <c r="C16" s="17"/>
      <c r="D16" s="17" t="s">
        <v>65</v>
      </c>
      <c r="E16" s="1" t="s">
        <v>11</v>
      </c>
      <c r="F16" s="17"/>
      <c r="G16" s="1">
        <v>4</v>
      </c>
      <c r="H16" s="8"/>
      <c r="I16" s="40"/>
    </row>
    <row r="17" spans="1:9" ht="13.5" thickBot="1" x14ac:dyDescent="0.25">
      <c r="B17" s="13"/>
      <c r="C17" s="23"/>
      <c r="D17" s="23" t="s">
        <v>64</v>
      </c>
      <c r="E17" s="10" t="s">
        <v>52</v>
      </c>
      <c r="F17" s="23"/>
      <c r="G17" s="10">
        <v>5</v>
      </c>
      <c r="H17" s="15"/>
      <c r="I17" s="40"/>
    </row>
    <row r="18" spans="1:9" ht="5.25" customHeight="1" x14ac:dyDescent="0.2">
      <c r="D18" s="3"/>
      <c r="F18" s="3"/>
      <c r="G18" s="50"/>
      <c r="H18" s="1"/>
      <c r="I18" s="40"/>
    </row>
    <row r="19" spans="1:9" ht="15" x14ac:dyDescent="0.25">
      <c r="D19" s="3"/>
      <c r="E19" s="91" t="s">
        <v>56</v>
      </c>
      <c r="F19" s="92">
        <f>H13*10+MAX(H4,H11)</f>
        <v>15</v>
      </c>
      <c r="G19" s="100" t="s">
        <v>96</v>
      </c>
    </row>
    <row r="20" spans="1:9" ht="15" customHeight="1" thickBot="1" x14ac:dyDescent="0.3">
      <c r="A20" s="56" t="s">
        <v>68</v>
      </c>
      <c r="E20" s="3"/>
      <c r="F20" s="5"/>
      <c r="G20" s="50"/>
      <c r="H20" s="95">
        <f>VLOOKUP(F19,Alusparameetrid!P4:Q28,2,FALSE)</f>
        <v>40</v>
      </c>
      <c r="I20" s="40"/>
    </row>
    <row r="21" spans="1:9" ht="13.5" thickBot="1" x14ac:dyDescent="0.25">
      <c r="A21" s="27" t="s">
        <v>40</v>
      </c>
      <c r="B21" s="24"/>
      <c r="C21" s="24"/>
      <c r="D21" s="24"/>
      <c r="E21" s="24"/>
      <c r="F21" s="12"/>
      <c r="G21" s="54"/>
      <c r="H21" s="16"/>
      <c r="I21" s="40"/>
    </row>
    <row r="22" spans="1:9" ht="15.75" thickBot="1" x14ac:dyDescent="0.3">
      <c r="A22" s="29"/>
      <c r="B22" s="11" t="s">
        <v>38</v>
      </c>
      <c r="C22" s="24"/>
      <c r="D22" s="12">
        <v>1</v>
      </c>
      <c r="E22" s="12" t="s">
        <v>5</v>
      </c>
      <c r="F22" s="52" t="s">
        <v>5</v>
      </c>
      <c r="G22" s="51">
        <f>Alusparameetrid!Y9</f>
        <v>0.8</v>
      </c>
      <c r="H22" s="46">
        <f>IF($F$22="A",$G$22,IF($F$22="B",$G$23,$G$24))</f>
        <v>0.8</v>
      </c>
      <c r="I22" s="40"/>
    </row>
    <row r="23" spans="1:9" x14ac:dyDescent="0.2">
      <c r="A23" s="29"/>
      <c r="B23" s="9"/>
      <c r="C23" s="17"/>
      <c r="D23" s="1">
        <v>2</v>
      </c>
      <c r="E23" s="1" t="s">
        <v>4</v>
      </c>
      <c r="F23" s="17"/>
      <c r="G23" s="7">
        <f>Alusparameetrid!Y10</f>
        <v>1.1000000000000001</v>
      </c>
      <c r="H23" s="8"/>
      <c r="I23" s="40"/>
    </row>
    <row r="24" spans="1:9" ht="13.5" thickBot="1" x14ac:dyDescent="0.25">
      <c r="A24" s="29"/>
      <c r="B24" s="13"/>
      <c r="C24" s="23"/>
      <c r="D24" s="10" t="s">
        <v>37</v>
      </c>
      <c r="E24" s="10" t="s">
        <v>0</v>
      </c>
      <c r="F24" s="10"/>
      <c r="G24" s="39">
        <f>Alusparameetrid!Y11</f>
        <v>1.3</v>
      </c>
      <c r="H24" s="15"/>
      <c r="I24" s="40"/>
    </row>
    <row r="25" spans="1:9" ht="13.5" thickBot="1" x14ac:dyDescent="0.25">
      <c r="A25" s="30"/>
      <c r="B25" s="23"/>
      <c r="C25" s="26"/>
      <c r="D25" s="10"/>
      <c r="E25" s="18"/>
      <c r="F25" s="18"/>
      <c r="G25" s="18"/>
      <c r="H25" s="15"/>
      <c r="I25" s="40"/>
    </row>
    <row r="26" spans="1:9" ht="13.5" thickBot="1" x14ac:dyDescent="0.25">
      <c r="A26" s="27" t="s">
        <v>15</v>
      </c>
      <c r="B26" s="24"/>
      <c r="C26" s="22"/>
      <c r="D26" s="12"/>
      <c r="E26" s="19"/>
      <c r="F26" s="24"/>
      <c r="G26" s="19"/>
      <c r="H26" s="16"/>
      <c r="I26" s="40"/>
    </row>
    <row r="27" spans="1:9" ht="15.75" thickBot="1" x14ac:dyDescent="0.3">
      <c r="A27" s="29"/>
      <c r="B27" s="11" t="s">
        <v>2</v>
      </c>
      <c r="C27" s="24"/>
      <c r="D27" s="12" t="s">
        <v>10</v>
      </c>
      <c r="E27" s="19" t="s">
        <v>5</v>
      </c>
      <c r="F27" s="52" t="s">
        <v>5</v>
      </c>
      <c r="G27" s="49">
        <f>Alusparameetrid!Y14</f>
        <v>1.1000000000000001</v>
      </c>
      <c r="H27" s="46">
        <f>IF($F$27="A",$G$27,IF($F$27="B",$G$28,$G$29))</f>
        <v>1.1000000000000001</v>
      </c>
      <c r="I27" s="41"/>
    </row>
    <row r="28" spans="1:9" x14ac:dyDescent="0.2">
      <c r="A28" s="29"/>
      <c r="B28" s="9"/>
      <c r="C28" s="17"/>
      <c r="D28" s="1" t="s">
        <v>8</v>
      </c>
      <c r="E28" s="5" t="s">
        <v>4</v>
      </c>
      <c r="F28" s="1"/>
      <c r="G28" s="6">
        <f>Alusparameetrid!Y15</f>
        <v>0.8</v>
      </c>
      <c r="H28" s="8"/>
      <c r="I28" s="5"/>
    </row>
    <row r="29" spans="1:9" ht="13.5" thickBot="1" x14ac:dyDescent="0.25">
      <c r="A29" s="30"/>
      <c r="B29" s="13" t="s">
        <v>16</v>
      </c>
      <c r="C29" s="23"/>
      <c r="D29" s="10" t="s">
        <v>58</v>
      </c>
      <c r="E29" s="18" t="s">
        <v>0</v>
      </c>
      <c r="F29" s="10"/>
      <c r="G29" s="48">
        <f>Alusparameetrid!Y16</f>
        <v>1</v>
      </c>
      <c r="H29" s="15"/>
      <c r="I29" s="5"/>
    </row>
    <row r="30" spans="1:9" ht="13.5" thickBot="1" x14ac:dyDescent="0.25">
      <c r="A30" s="27" t="s">
        <v>13</v>
      </c>
      <c r="B30" s="24"/>
      <c r="C30" s="22"/>
      <c r="D30" s="12"/>
      <c r="E30" s="19"/>
      <c r="F30" s="12"/>
      <c r="G30" s="6"/>
      <c r="H30" s="8"/>
      <c r="I30" s="5"/>
    </row>
    <row r="31" spans="1:9" ht="15.75" thickBot="1" x14ac:dyDescent="0.3">
      <c r="A31" s="29"/>
      <c r="B31" s="11" t="s">
        <v>14</v>
      </c>
      <c r="C31" s="22"/>
      <c r="D31" s="12" t="s">
        <v>73</v>
      </c>
      <c r="E31" s="19" t="s">
        <v>5</v>
      </c>
      <c r="F31" s="52" t="s">
        <v>4</v>
      </c>
      <c r="G31" s="35">
        <f>Alusparameetrid!Y18</f>
        <v>1.2</v>
      </c>
      <c r="H31" s="46">
        <f>IF($F$31="A",$G$31,IF($F$31="B",$G$32,IF($F$31="C",$G$33,$G$34)))</f>
        <v>1</v>
      </c>
      <c r="I31" s="41"/>
    </row>
    <row r="32" spans="1:9" x14ac:dyDescent="0.2">
      <c r="A32" s="29"/>
      <c r="B32" s="9"/>
      <c r="C32" s="14"/>
      <c r="D32" s="1" t="s">
        <v>36</v>
      </c>
      <c r="E32" s="5" t="s">
        <v>4</v>
      </c>
      <c r="F32" s="1"/>
      <c r="G32" s="6">
        <f>Alusparameetrid!Y19</f>
        <v>1</v>
      </c>
      <c r="H32" s="8"/>
      <c r="I32" s="5"/>
    </row>
    <row r="33" spans="1:14" x14ac:dyDescent="0.2">
      <c r="A33" s="29"/>
      <c r="B33" s="9"/>
      <c r="C33" s="14"/>
      <c r="D33" s="1" t="s">
        <v>35</v>
      </c>
      <c r="E33" s="5" t="s">
        <v>0</v>
      </c>
      <c r="F33" s="1"/>
      <c r="G33" s="38">
        <f>Alusparameetrid!Y20</f>
        <v>0.8</v>
      </c>
      <c r="H33" s="8"/>
      <c r="I33" s="5"/>
    </row>
    <row r="34" spans="1:14" ht="13.5" thickBot="1" x14ac:dyDescent="0.25">
      <c r="A34" s="29"/>
      <c r="B34" s="13"/>
      <c r="C34" s="80" t="s">
        <v>74</v>
      </c>
      <c r="D34" s="10" t="s">
        <v>75</v>
      </c>
      <c r="E34" s="18" t="s">
        <v>11</v>
      </c>
      <c r="F34" s="10"/>
      <c r="G34" s="37">
        <f>Alusparameetrid!Y21</f>
        <v>0.6</v>
      </c>
      <c r="H34" s="15"/>
      <c r="I34" s="5"/>
    </row>
    <row r="35" spans="1:14" ht="15.75" thickBot="1" x14ac:dyDescent="0.3">
      <c r="A35" s="29"/>
      <c r="B35" s="11" t="s">
        <v>76</v>
      </c>
      <c r="C35" s="24"/>
      <c r="D35" s="12" t="s">
        <v>78</v>
      </c>
      <c r="E35" s="19" t="s">
        <v>5</v>
      </c>
      <c r="F35" s="52" t="s">
        <v>11</v>
      </c>
      <c r="G35" s="6">
        <f>Alusparameetrid!Y22</f>
        <v>1.4</v>
      </c>
      <c r="H35" s="36">
        <f>IF($F$35="A",$G$35,IF($F$35="B",G36,IF($F$35="C",G37,IF($F$35="D",G38,IF(F35="E",G39,IF(F35="F",G40,$G$41))))))</f>
        <v>0.9</v>
      </c>
      <c r="I35" s="105" t="str">
        <f>IF(AND(H35&lt;=1,H67&gt;50),"Ülekäikude lahendus ei vasta piirkiirusele!","")</f>
        <v/>
      </c>
    </row>
    <row r="36" spans="1:14" ht="15" x14ac:dyDescent="0.25">
      <c r="A36" s="29"/>
      <c r="B36" s="9"/>
      <c r="C36" s="17"/>
      <c r="D36" s="1" t="s">
        <v>77</v>
      </c>
      <c r="E36" s="5" t="s">
        <v>4</v>
      </c>
      <c r="F36" s="81"/>
      <c r="G36" s="6">
        <f>Alusparameetrid!Y23</f>
        <v>1.2</v>
      </c>
      <c r="H36" s="63"/>
      <c r="I36" s="41"/>
    </row>
    <row r="37" spans="1:14" x14ac:dyDescent="0.2">
      <c r="A37" s="29"/>
      <c r="B37" s="9"/>
      <c r="C37" s="17"/>
      <c r="D37" s="1" t="s">
        <v>87</v>
      </c>
      <c r="E37" s="5" t="s">
        <v>0</v>
      </c>
      <c r="F37" s="8"/>
      <c r="G37" s="38">
        <f>Alusparameetrid!Y24</f>
        <v>1</v>
      </c>
      <c r="H37" s="8"/>
      <c r="I37" s="5"/>
    </row>
    <row r="38" spans="1:14" x14ac:dyDescent="0.2">
      <c r="A38" s="29"/>
      <c r="B38" s="9"/>
      <c r="C38" s="17"/>
      <c r="D38" s="1" t="s">
        <v>88</v>
      </c>
      <c r="E38" s="5" t="s">
        <v>11</v>
      </c>
      <c r="F38" s="8"/>
      <c r="G38" s="38">
        <f>Alusparameetrid!Y25</f>
        <v>0.9</v>
      </c>
      <c r="H38" s="8"/>
      <c r="I38" s="5"/>
    </row>
    <row r="39" spans="1:14" x14ac:dyDescent="0.2">
      <c r="A39" s="29"/>
      <c r="B39" s="9"/>
      <c r="C39" s="17"/>
      <c r="D39" s="1" t="s">
        <v>89</v>
      </c>
      <c r="E39" s="5" t="s">
        <v>52</v>
      </c>
      <c r="F39" s="8"/>
      <c r="G39" s="38">
        <f>Alusparameetrid!Y26</f>
        <v>0.8</v>
      </c>
      <c r="H39" s="8"/>
      <c r="I39" s="5"/>
    </row>
    <row r="40" spans="1:14" x14ac:dyDescent="0.2">
      <c r="A40" s="29"/>
      <c r="B40" s="9"/>
      <c r="C40" s="17"/>
      <c r="D40" s="1" t="s">
        <v>91</v>
      </c>
      <c r="E40" s="5" t="s">
        <v>53</v>
      </c>
      <c r="F40" s="8"/>
      <c r="G40" s="38">
        <f>Alusparameetrid!Y27</f>
        <v>0.7</v>
      </c>
      <c r="H40" s="8"/>
      <c r="I40" s="5"/>
    </row>
    <row r="41" spans="1:14" ht="13.5" thickBot="1" x14ac:dyDescent="0.25">
      <c r="A41" s="29"/>
      <c r="B41" s="13"/>
      <c r="C41" s="23"/>
      <c r="D41" s="10" t="s">
        <v>90</v>
      </c>
      <c r="E41" s="18" t="s">
        <v>79</v>
      </c>
      <c r="F41" s="15"/>
      <c r="G41" s="48">
        <f>Alusparameetrid!Y28</f>
        <v>1</v>
      </c>
      <c r="H41" s="15"/>
      <c r="I41" s="5"/>
    </row>
    <row r="42" spans="1:14" s="17" customFormat="1" ht="13.5" thickBot="1" x14ac:dyDescent="0.25">
      <c r="A42" s="29"/>
      <c r="B42" s="11" t="s">
        <v>12</v>
      </c>
      <c r="C42" s="22"/>
      <c r="D42" s="12"/>
      <c r="E42" s="19"/>
      <c r="F42" s="12"/>
      <c r="G42" s="35"/>
      <c r="H42" s="16"/>
      <c r="I42" s="5"/>
    </row>
    <row r="43" spans="1:14" ht="15.75" thickBot="1" x14ac:dyDescent="0.3">
      <c r="A43" s="29"/>
      <c r="B43" s="9"/>
      <c r="C43" s="17" t="s">
        <v>17</v>
      </c>
      <c r="D43" s="1" t="s">
        <v>18</v>
      </c>
      <c r="E43" s="1" t="s">
        <v>5</v>
      </c>
      <c r="F43" s="52" t="s">
        <v>4</v>
      </c>
      <c r="G43" s="7">
        <f>Alusparameetrid!Y30</f>
        <v>0.6</v>
      </c>
      <c r="H43" s="36">
        <f>IF($F$43="A",$G$43,IF($F$43="B",$G$44,IF($F$43="C",$G$45,IF(F43="D",G46,$G$47))))</f>
        <v>0.8</v>
      </c>
      <c r="I43" s="41"/>
    </row>
    <row r="44" spans="1:14" x14ac:dyDescent="0.2">
      <c r="A44" s="29"/>
      <c r="B44" s="9"/>
      <c r="C44" s="14"/>
      <c r="D44" s="1" t="s">
        <v>19</v>
      </c>
      <c r="E44" s="1" t="s">
        <v>4</v>
      </c>
      <c r="F44" s="1"/>
      <c r="G44" s="7">
        <f>Alusparameetrid!Y31</f>
        <v>0.8</v>
      </c>
      <c r="H44" s="8"/>
      <c r="I44" s="5"/>
    </row>
    <row r="45" spans="1:14" x14ac:dyDescent="0.2">
      <c r="A45" s="29"/>
      <c r="B45" s="9"/>
      <c r="C45" s="17"/>
      <c r="D45" s="1" t="s">
        <v>72</v>
      </c>
      <c r="E45" s="1" t="s">
        <v>0</v>
      </c>
      <c r="F45" s="5"/>
      <c r="G45" s="79">
        <f>Alusparameetrid!Y32</f>
        <v>0.9</v>
      </c>
      <c r="H45" s="8"/>
      <c r="I45" s="5"/>
    </row>
    <row r="46" spans="1:14" ht="15" x14ac:dyDescent="0.25">
      <c r="A46" s="29"/>
      <c r="B46" s="9"/>
      <c r="C46" s="17"/>
      <c r="D46" s="1" t="s">
        <v>20</v>
      </c>
      <c r="E46" s="1" t="s">
        <v>11</v>
      </c>
      <c r="F46" s="5"/>
      <c r="G46" s="79">
        <f>Alusparameetrid!Y33</f>
        <v>1</v>
      </c>
      <c r="H46" s="8"/>
      <c r="I46" s="5"/>
      <c r="N46" s="102"/>
    </row>
    <row r="47" spans="1:14" ht="15.75" thickBot="1" x14ac:dyDescent="0.3">
      <c r="A47" s="30"/>
      <c r="B47" s="13"/>
      <c r="C47" s="23"/>
      <c r="D47" s="10" t="s">
        <v>21</v>
      </c>
      <c r="E47" s="10" t="s">
        <v>52</v>
      </c>
      <c r="F47" s="18"/>
      <c r="G47" s="39">
        <f>Alusparameetrid!Y34</f>
        <v>1.2</v>
      </c>
      <c r="H47" s="15"/>
      <c r="I47" s="5"/>
      <c r="N47" s="102"/>
    </row>
    <row r="48" spans="1:14" s="17" customFormat="1" ht="15.75" thickBot="1" x14ac:dyDescent="0.3">
      <c r="A48" s="27" t="s">
        <v>31</v>
      </c>
      <c r="B48" s="24"/>
      <c r="C48" s="24"/>
      <c r="D48" s="12"/>
      <c r="E48" s="19"/>
      <c r="F48" s="19"/>
      <c r="G48" s="6"/>
      <c r="H48" s="8"/>
      <c r="I48" s="5"/>
      <c r="N48" s="102"/>
    </row>
    <row r="49" spans="1:14" s="17" customFormat="1" ht="15.75" thickBot="1" x14ac:dyDescent="0.3">
      <c r="A49" s="29"/>
      <c r="B49" s="11" t="s">
        <v>80</v>
      </c>
      <c r="C49" s="24"/>
      <c r="D49" s="12" t="s">
        <v>1</v>
      </c>
      <c r="E49" s="19" t="s">
        <v>5</v>
      </c>
      <c r="F49" s="52" t="s">
        <v>4</v>
      </c>
      <c r="G49" s="35">
        <f>Alusparameetrid!Y36</f>
        <v>0.8</v>
      </c>
      <c r="H49" s="46">
        <f>IF($F$49="A",$G$49,$G$50)</f>
        <v>1</v>
      </c>
      <c r="I49" s="41"/>
      <c r="N49" s="102"/>
    </row>
    <row r="50" spans="1:14" s="17" customFormat="1" ht="15.75" thickBot="1" x14ac:dyDescent="0.3">
      <c r="A50" s="29"/>
      <c r="B50" s="13"/>
      <c r="C50" s="23"/>
      <c r="D50" s="10" t="s">
        <v>3</v>
      </c>
      <c r="E50" s="18" t="s">
        <v>4</v>
      </c>
      <c r="F50" s="18"/>
      <c r="G50" s="48">
        <f>Alusparameetrid!Y37</f>
        <v>1</v>
      </c>
      <c r="H50" s="8"/>
      <c r="I50" s="5"/>
      <c r="N50" s="102"/>
    </row>
    <row r="51" spans="1:14" s="17" customFormat="1" ht="15.75" thickBot="1" x14ac:dyDescent="0.3">
      <c r="A51" s="27" t="s">
        <v>41</v>
      </c>
      <c r="B51" s="24"/>
      <c r="C51" s="22"/>
      <c r="D51" s="12"/>
      <c r="E51" s="19"/>
      <c r="F51" s="12"/>
      <c r="G51" s="35"/>
      <c r="H51" s="16"/>
      <c r="I51" s="5"/>
      <c r="N51" s="102"/>
    </row>
    <row r="52" spans="1:14" ht="15.75" thickBot="1" x14ac:dyDescent="0.3">
      <c r="A52" s="29"/>
      <c r="B52" s="11" t="s">
        <v>32</v>
      </c>
      <c r="C52" s="24"/>
      <c r="D52" s="12" t="s">
        <v>22</v>
      </c>
      <c r="E52" s="19" t="s">
        <v>5</v>
      </c>
      <c r="F52" s="52" t="s">
        <v>0</v>
      </c>
      <c r="G52" s="19">
        <f>Alusparameetrid!Y39</f>
        <v>1.4</v>
      </c>
      <c r="H52" s="46">
        <f>IF($F$52="A",$G$52,IF($F$52="B",$G$53,IF($F$52="C",$G$54,$G$55)))</f>
        <v>0.9</v>
      </c>
      <c r="I52" s="41"/>
      <c r="N52" s="102"/>
    </row>
    <row r="53" spans="1:14" ht="15" x14ac:dyDescent="0.25">
      <c r="A53" s="29"/>
      <c r="B53" s="9"/>
      <c r="C53" s="17"/>
      <c r="D53" s="1" t="s">
        <v>23</v>
      </c>
      <c r="E53" s="5" t="s">
        <v>4</v>
      </c>
      <c r="F53" s="8"/>
      <c r="G53" s="53">
        <f>Alusparameetrid!Y40</f>
        <v>1</v>
      </c>
      <c r="H53" s="8"/>
      <c r="I53" s="5"/>
      <c r="N53" s="102"/>
    </row>
    <row r="54" spans="1:14" ht="15" x14ac:dyDescent="0.25">
      <c r="A54" s="29"/>
      <c r="B54" s="9"/>
      <c r="C54" s="17"/>
      <c r="D54" s="1" t="s">
        <v>24</v>
      </c>
      <c r="E54" s="5" t="s">
        <v>0</v>
      </c>
      <c r="F54" s="8"/>
      <c r="G54" s="53">
        <f>Alusparameetrid!Y41</f>
        <v>0.9</v>
      </c>
      <c r="H54" s="8"/>
      <c r="I54" s="5"/>
      <c r="N54" s="102"/>
    </row>
    <row r="55" spans="1:14" ht="15" x14ac:dyDescent="0.25">
      <c r="A55" s="29"/>
      <c r="B55" s="9"/>
      <c r="C55" s="17"/>
      <c r="D55" s="1" t="s">
        <v>25</v>
      </c>
      <c r="E55" s="5" t="s">
        <v>11</v>
      </c>
      <c r="F55" s="8"/>
      <c r="G55" s="5">
        <f>Alusparameetrid!Y42</f>
        <v>0.7</v>
      </c>
      <c r="H55" s="8"/>
      <c r="I55" s="5"/>
      <c r="N55" s="102"/>
    </row>
    <row r="56" spans="1:14" ht="15.75" thickBot="1" x14ac:dyDescent="0.3">
      <c r="A56" s="29"/>
      <c r="B56" s="9"/>
      <c r="C56" s="17"/>
      <c r="D56" s="1"/>
      <c r="E56" s="5"/>
      <c r="F56" s="8"/>
      <c r="G56" s="5"/>
      <c r="H56" s="8"/>
      <c r="I56" s="5"/>
      <c r="N56" s="102"/>
    </row>
    <row r="57" spans="1:14" ht="15.75" thickBot="1" x14ac:dyDescent="0.3">
      <c r="A57" s="27" t="s">
        <v>26</v>
      </c>
      <c r="B57" s="24"/>
      <c r="C57" s="32"/>
      <c r="D57" s="12"/>
      <c r="E57" s="19"/>
      <c r="F57" s="12"/>
      <c r="G57" s="35"/>
      <c r="H57" s="16"/>
      <c r="I57" s="5"/>
      <c r="N57"/>
    </row>
    <row r="58" spans="1:14" ht="15.75" thickBot="1" x14ac:dyDescent="0.3">
      <c r="A58" s="29"/>
      <c r="B58" s="58" t="s">
        <v>27</v>
      </c>
      <c r="C58" s="24"/>
      <c r="D58" s="12" t="s">
        <v>28</v>
      </c>
      <c r="E58" s="19" t="s">
        <v>5</v>
      </c>
      <c r="F58" s="52" t="s">
        <v>4</v>
      </c>
      <c r="G58" s="35">
        <f>Alusparameetrid!Y45</f>
        <v>1.2</v>
      </c>
      <c r="H58" s="46">
        <f>IF($F$58="A",$G$58,IF($F$58="B",$G$59,$G$60))</f>
        <v>1</v>
      </c>
      <c r="I58" s="41"/>
      <c r="N58"/>
    </row>
    <row r="59" spans="1:14" ht="15" x14ac:dyDescent="0.25">
      <c r="A59" s="29"/>
      <c r="B59" s="9"/>
      <c r="C59" s="25"/>
      <c r="D59" s="1" t="s">
        <v>29</v>
      </c>
      <c r="E59" s="5" t="s">
        <v>4</v>
      </c>
      <c r="F59" s="8"/>
      <c r="G59" s="38">
        <f>Alusparameetrid!Y46</f>
        <v>1</v>
      </c>
      <c r="H59" s="8"/>
      <c r="I59" s="5"/>
      <c r="N59"/>
    </row>
    <row r="60" spans="1:14" ht="15.75" thickBot="1" x14ac:dyDescent="0.3">
      <c r="A60" s="29"/>
      <c r="B60" s="13"/>
      <c r="C60" s="33"/>
      <c r="D60" s="10" t="s">
        <v>30</v>
      </c>
      <c r="E60" s="18" t="s">
        <v>0</v>
      </c>
      <c r="F60" s="15"/>
      <c r="G60" s="37">
        <f>Alusparameetrid!Y47</f>
        <v>0.8</v>
      </c>
      <c r="H60" s="15"/>
      <c r="I60" s="5"/>
      <c r="N60"/>
    </row>
    <row r="61" spans="1:14" ht="15.75" thickBot="1" x14ac:dyDescent="0.3">
      <c r="A61" s="30"/>
      <c r="B61" s="13"/>
      <c r="C61" s="33" t="s">
        <v>70</v>
      </c>
      <c r="D61" s="10"/>
      <c r="E61" s="18" t="s">
        <v>71</v>
      </c>
      <c r="F61" s="52">
        <v>5</v>
      </c>
      <c r="G61" s="37"/>
      <c r="H61" s="57">
        <f>IF($F$61&gt;25,1.4,IF($F$61&gt;12,1,IF(F61&gt;8,0.8,0.6)))</f>
        <v>0.6</v>
      </c>
      <c r="I61" s="41"/>
      <c r="N61"/>
    </row>
    <row r="62" spans="1:14" ht="15.75" thickBot="1" x14ac:dyDescent="0.3">
      <c r="A62" s="27" t="s">
        <v>34</v>
      </c>
      <c r="B62" s="24"/>
      <c r="C62" s="32"/>
      <c r="D62" s="12"/>
      <c r="E62" s="19"/>
      <c r="F62" s="12"/>
      <c r="G62" s="35"/>
      <c r="H62" s="8"/>
      <c r="I62" s="5"/>
      <c r="N62"/>
    </row>
    <row r="63" spans="1:14" ht="15.75" thickBot="1" x14ac:dyDescent="0.3">
      <c r="A63" s="29"/>
      <c r="B63" s="11" t="s">
        <v>33</v>
      </c>
      <c r="C63" s="24"/>
      <c r="D63" s="12" t="s">
        <v>39</v>
      </c>
      <c r="E63" s="24" t="s">
        <v>9</v>
      </c>
      <c r="F63" s="52">
        <v>50</v>
      </c>
      <c r="G63" s="99"/>
      <c r="H63" s="16"/>
      <c r="I63" s="5"/>
      <c r="N63"/>
    </row>
    <row r="64" spans="1:14" ht="15.75" thickBot="1" x14ac:dyDescent="0.3">
      <c r="A64" s="30"/>
      <c r="B64" s="13"/>
      <c r="C64" s="23"/>
      <c r="D64" s="10" t="s">
        <v>97</v>
      </c>
      <c r="E64" s="18" t="s">
        <v>9</v>
      </c>
      <c r="F64" s="52">
        <v>49</v>
      </c>
      <c r="G64" s="82">
        <f>$F$64/F63</f>
        <v>0.98</v>
      </c>
      <c r="H64" s="47">
        <f>IF(G64&gt;1.15,1.1,IF(G64&gt;1,1,IF(G64&gt;0.9,0.8,0.6)))</f>
        <v>0.8</v>
      </c>
      <c r="I64" s="5"/>
      <c r="N64"/>
    </row>
    <row r="65" spans="1:14" ht="6.75" customHeight="1" x14ac:dyDescent="0.25">
      <c r="A65" s="31"/>
      <c r="B65" s="17"/>
      <c r="C65" s="21"/>
      <c r="D65" s="1"/>
      <c r="E65" s="34"/>
      <c r="F65" s="2"/>
      <c r="G65" s="34"/>
      <c r="H65" s="1"/>
      <c r="I65" s="20"/>
      <c r="N65"/>
    </row>
    <row r="66" spans="1:14" ht="16.5" thickBot="1" x14ac:dyDescent="0.3">
      <c r="C66" s="17"/>
      <c r="D66" s="1"/>
      <c r="E66" s="93" t="s">
        <v>57</v>
      </c>
      <c r="F66" s="94">
        <f>AVERAGE(H22:H64)</f>
        <v>0.89000000000000024</v>
      </c>
      <c r="G66" s="42" t="s">
        <v>94</v>
      </c>
      <c r="H66" s="95">
        <f>INT(F66*H20)</f>
        <v>35</v>
      </c>
      <c r="N66"/>
    </row>
    <row r="67" spans="1:14" ht="16.5" thickBot="1" x14ac:dyDescent="0.3">
      <c r="G67" s="96" t="s">
        <v>95</v>
      </c>
      <c r="H67" s="97">
        <f>ROUND(H66/10,0)*10</f>
        <v>40</v>
      </c>
      <c r="I67" s="106" t="str">
        <f>IF(AND(H35&lt;=1,H67&gt;50),"Ülekäikude lahendus ei vasta piirkiirusele!","")</f>
        <v/>
      </c>
      <c r="N67"/>
    </row>
    <row r="68" spans="1:14" ht="15" x14ac:dyDescent="0.25">
      <c r="N68"/>
    </row>
    <row r="69" spans="1:14" ht="15" x14ac:dyDescent="0.25">
      <c r="F69" s="4" t="s">
        <v>92</v>
      </c>
      <c r="G69" s="90">
        <f>MIN(G22:G64)</f>
        <v>0.6</v>
      </c>
      <c r="N69"/>
    </row>
    <row r="70" spans="1:14" ht="15" x14ac:dyDescent="0.25">
      <c r="C70" s="21"/>
      <c r="D70" s="2"/>
      <c r="E70" s="1"/>
      <c r="F70" s="4" t="s">
        <v>93</v>
      </c>
      <c r="G70" s="90">
        <f>MAX(G22:G64)</f>
        <v>1.4</v>
      </c>
      <c r="I70" s="40"/>
      <c r="N70"/>
    </row>
    <row r="71" spans="1:14" ht="15" x14ac:dyDescent="0.25">
      <c r="C71" s="21"/>
      <c r="D71" s="2"/>
      <c r="E71" s="1"/>
      <c r="F71" s="1"/>
      <c r="G71" s="1"/>
      <c r="I71" s="40"/>
      <c r="N71"/>
    </row>
    <row r="72" spans="1:14" x14ac:dyDescent="0.2">
      <c r="C72" s="21"/>
      <c r="D72" s="2"/>
      <c r="E72" s="1"/>
      <c r="F72" s="1"/>
      <c r="G72" s="1"/>
      <c r="H72" s="1"/>
      <c r="I72" s="40"/>
    </row>
  </sheetData>
  <pageMargins left="0.7" right="0.7" top="0.75" bottom="0.75" header="0.3" footer="0.3"/>
  <pageSetup paperSize="9"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/>
  <dimension ref="A1:I72"/>
  <sheetViews>
    <sheetView workbookViewId="0">
      <pane ySplit="1" topLeftCell="A41" activePane="bottomLeft" state="frozen"/>
      <selection activeCell="F62" sqref="F62"/>
      <selection pane="bottomLeft" activeCell="L66" sqref="L66"/>
    </sheetView>
  </sheetViews>
  <sheetFormatPr defaultColWidth="9.140625" defaultRowHeight="12.75" x14ac:dyDescent="0.2"/>
  <cols>
    <col min="1" max="1" width="3.7109375" style="28" customWidth="1"/>
    <col min="2" max="2" width="3.7109375" style="3" customWidth="1"/>
    <col min="3" max="3" width="27.140625" style="3" customWidth="1"/>
    <col min="4" max="4" width="37.85546875" style="4" bestFit="1" customWidth="1"/>
    <col min="5" max="5" width="5" style="4" customWidth="1"/>
    <col min="6" max="6" width="8.42578125" style="4" customWidth="1"/>
    <col min="7" max="7" width="7.85546875" style="4" customWidth="1"/>
    <col min="8" max="8" width="6.140625" style="4" customWidth="1"/>
    <col min="9" max="9" width="6.140625" style="43" bestFit="1" customWidth="1"/>
    <col min="10" max="10" width="5.5703125" style="3" bestFit="1" customWidth="1"/>
    <col min="11" max="16384" width="9.140625" style="3"/>
  </cols>
  <sheetData>
    <row r="1" spans="1:9" ht="16.5" thickBot="1" x14ac:dyDescent="0.3">
      <c r="A1" s="56" t="s">
        <v>69</v>
      </c>
      <c r="D1" s="3"/>
      <c r="E1" s="3"/>
      <c r="F1" s="3"/>
      <c r="G1" s="1"/>
      <c r="H1" s="45"/>
      <c r="I1" s="5"/>
    </row>
    <row r="2" spans="1:9" x14ac:dyDescent="0.2">
      <c r="B2" s="27" t="s">
        <v>44</v>
      </c>
      <c r="C2" s="24"/>
      <c r="D2" s="89" t="s">
        <v>43</v>
      </c>
      <c r="E2" s="24"/>
      <c r="F2" s="24"/>
      <c r="G2" s="12"/>
      <c r="H2" s="55"/>
      <c r="I2" s="5"/>
    </row>
    <row r="3" spans="1:9" ht="13.5" thickBot="1" x14ac:dyDescent="0.25">
      <c r="B3" s="62" t="s">
        <v>55</v>
      </c>
      <c r="C3" s="17"/>
      <c r="D3" s="1"/>
      <c r="E3" s="17"/>
      <c r="F3" s="17"/>
      <c r="G3" s="1"/>
      <c r="H3" s="44"/>
      <c r="I3" s="5"/>
    </row>
    <row r="4" spans="1:9" ht="15.75" thickBot="1" x14ac:dyDescent="0.3">
      <c r="B4" s="9"/>
      <c r="C4" s="17" t="s">
        <v>45</v>
      </c>
      <c r="D4" s="17" t="s">
        <v>54</v>
      </c>
      <c r="E4" s="1" t="s">
        <v>5</v>
      </c>
      <c r="F4" s="52" t="s">
        <v>4</v>
      </c>
      <c r="G4" s="1">
        <v>5</v>
      </c>
      <c r="H4" s="63">
        <f>IF(F4="A",5,IF(F4="B",4,IF(F4="C",3,IF(F4="D",2,IF(F4="E",2,1)))))</f>
        <v>4</v>
      </c>
      <c r="I4" s="5"/>
    </row>
    <row r="5" spans="1:9" x14ac:dyDescent="0.2">
      <c r="B5" s="9"/>
      <c r="C5" s="17" t="s">
        <v>46</v>
      </c>
      <c r="D5" s="17" t="s">
        <v>6</v>
      </c>
      <c r="E5" s="1" t="s">
        <v>4</v>
      </c>
      <c r="F5" s="17"/>
      <c r="G5" s="1">
        <v>4</v>
      </c>
      <c r="H5" s="44"/>
      <c r="I5" s="5"/>
    </row>
    <row r="6" spans="1:9" x14ac:dyDescent="0.2">
      <c r="B6" s="62" t="s">
        <v>48</v>
      </c>
      <c r="C6" s="17"/>
      <c r="D6" s="17"/>
      <c r="E6" s="1"/>
      <c r="F6" s="17"/>
      <c r="G6" s="1"/>
      <c r="H6" s="44"/>
      <c r="I6" s="5"/>
    </row>
    <row r="7" spans="1:9" x14ac:dyDescent="0.2">
      <c r="B7" s="9"/>
      <c r="C7" s="17" t="s">
        <v>50</v>
      </c>
      <c r="D7" s="17" t="s">
        <v>59</v>
      </c>
      <c r="E7" s="1" t="s">
        <v>0</v>
      </c>
      <c r="F7" s="17"/>
      <c r="G7" s="1">
        <v>3</v>
      </c>
      <c r="H7" s="44"/>
      <c r="I7" s="5"/>
    </row>
    <row r="8" spans="1:9" x14ac:dyDescent="0.2">
      <c r="B8" s="9"/>
      <c r="C8" s="17" t="s">
        <v>47</v>
      </c>
      <c r="D8" s="17" t="s">
        <v>59</v>
      </c>
      <c r="E8" s="1" t="s">
        <v>11</v>
      </c>
      <c r="F8" s="17"/>
      <c r="G8" s="1">
        <v>2</v>
      </c>
      <c r="H8" s="44"/>
      <c r="I8" s="5"/>
    </row>
    <row r="9" spans="1:9" x14ac:dyDescent="0.2">
      <c r="B9" s="9"/>
      <c r="C9" s="17" t="s">
        <v>49</v>
      </c>
      <c r="D9" s="17" t="s">
        <v>7</v>
      </c>
      <c r="E9" s="1" t="s">
        <v>52</v>
      </c>
      <c r="F9" s="17"/>
      <c r="G9" s="1">
        <v>2</v>
      </c>
      <c r="H9" s="44"/>
      <c r="I9" s="5"/>
    </row>
    <row r="10" spans="1:9" ht="13.5" thickBot="1" x14ac:dyDescent="0.25">
      <c r="B10" s="64"/>
      <c r="C10" s="60" t="s">
        <v>51</v>
      </c>
      <c r="D10" s="60" t="s">
        <v>60</v>
      </c>
      <c r="E10" s="61" t="s">
        <v>53</v>
      </c>
      <c r="F10" s="17"/>
      <c r="G10" s="61">
        <v>1</v>
      </c>
      <c r="H10" s="65"/>
      <c r="I10" s="5"/>
    </row>
    <row r="11" spans="1:9" ht="15.75" thickBot="1" x14ac:dyDescent="0.3">
      <c r="B11" s="66"/>
      <c r="C11" s="67"/>
      <c r="D11" s="68" t="s">
        <v>42</v>
      </c>
      <c r="E11" s="67"/>
      <c r="F11" s="52">
        <v>206</v>
      </c>
      <c r="G11" s="98"/>
      <c r="H11" s="69">
        <f>IF(F11&lt;100,1,IF(F11&lt;200,2,IF(F11&lt;600,3,IF(F11&lt;1200,4,IF(F11&lt;2400,5,6)))))</f>
        <v>3</v>
      </c>
      <c r="I11" s="5"/>
    </row>
    <row r="12" spans="1:9" ht="6" customHeight="1" thickBot="1" x14ac:dyDescent="0.25"/>
    <row r="13" spans="1:9" ht="15.75" thickBot="1" x14ac:dyDescent="0.3">
      <c r="B13" s="11"/>
      <c r="C13" s="24" t="s">
        <v>66</v>
      </c>
      <c r="D13" s="24" t="s">
        <v>61</v>
      </c>
      <c r="E13" s="12" t="s">
        <v>5</v>
      </c>
      <c r="F13" s="52" t="s">
        <v>5</v>
      </c>
      <c r="G13" s="12">
        <v>1</v>
      </c>
      <c r="H13" s="46">
        <f>IF(F13="A",1,IF(F13="B",2,IF(F13="C",3,IF(F13="D",4,5))))</f>
        <v>1</v>
      </c>
      <c r="I13" s="5"/>
    </row>
    <row r="14" spans="1:9" x14ac:dyDescent="0.2">
      <c r="B14" s="9"/>
      <c r="C14" s="17"/>
      <c r="D14" s="17" t="s">
        <v>62</v>
      </c>
      <c r="E14" s="1" t="s">
        <v>4</v>
      </c>
      <c r="F14" s="17"/>
      <c r="G14" s="1">
        <v>2</v>
      </c>
      <c r="H14" s="44"/>
      <c r="I14" s="5"/>
    </row>
    <row r="15" spans="1:9" x14ac:dyDescent="0.2">
      <c r="B15" s="9"/>
      <c r="C15" s="17"/>
      <c r="D15" s="17" t="s">
        <v>63</v>
      </c>
      <c r="E15" s="1" t="s">
        <v>0</v>
      </c>
      <c r="F15" s="17"/>
      <c r="G15" s="1">
        <v>3</v>
      </c>
      <c r="H15" s="8"/>
      <c r="I15" s="40"/>
    </row>
    <row r="16" spans="1:9" x14ac:dyDescent="0.2">
      <c r="B16" s="9"/>
      <c r="C16" s="17"/>
      <c r="D16" s="17" t="s">
        <v>65</v>
      </c>
      <c r="E16" s="1" t="s">
        <v>11</v>
      </c>
      <c r="F16" s="17"/>
      <c r="G16" s="1">
        <v>4</v>
      </c>
      <c r="H16" s="8"/>
      <c r="I16" s="40"/>
    </row>
    <row r="17" spans="1:9" ht="13.5" thickBot="1" x14ac:dyDescent="0.25">
      <c r="B17" s="13"/>
      <c r="C17" s="23"/>
      <c r="D17" s="23" t="s">
        <v>64</v>
      </c>
      <c r="E17" s="10" t="s">
        <v>52</v>
      </c>
      <c r="F17" s="23"/>
      <c r="G17" s="10">
        <v>5</v>
      </c>
      <c r="H17" s="15"/>
      <c r="I17" s="40"/>
    </row>
    <row r="18" spans="1:9" ht="5.25" customHeight="1" x14ac:dyDescent="0.2">
      <c r="D18" s="3"/>
      <c r="F18" s="3"/>
      <c r="G18" s="50"/>
      <c r="H18" s="1"/>
      <c r="I18" s="40"/>
    </row>
    <row r="19" spans="1:9" ht="15" x14ac:dyDescent="0.25">
      <c r="D19" s="3"/>
      <c r="E19" s="91" t="s">
        <v>56</v>
      </c>
      <c r="F19" s="92">
        <f>H13*10+MAX(H4,H11)</f>
        <v>14</v>
      </c>
      <c r="G19" s="100" t="s">
        <v>96</v>
      </c>
    </row>
    <row r="20" spans="1:9" ht="15" customHeight="1" thickBot="1" x14ac:dyDescent="0.3">
      <c r="A20" s="56" t="s">
        <v>68</v>
      </c>
      <c r="E20" s="3"/>
      <c r="F20" s="5"/>
      <c r="G20" s="50"/>
      <c r="H20" s="95">
        <f>VLOOKUP(F19,Alusparameetrid!P4:Q28,2,FALSE)</f>
        <v>30</v>
      </c>
      <c r="I20" s="40"/>
    </row>
    <row r="21" spans="1:9" ht="13.5" thickBot="1" x14ac:dyDescent="0.25">
      <c r="A21" s="27" t="s">
        <v>40</v>
      </c>
      <c r="B21" s="24"/>
      <c r="C21" s="24"/>
      <c r="D21" s="24"/>
      <c r="E21" s="24"/>
      <c r="F21" s="12"/>
      <c r="G21" s="54"/>
      <c r="H21" s="16"/>
      <c r="I21" s="40"/>
    </row>
    <row r="22" spans="1:9" ht="15.75" thickBot="1" x14ac:dyDescent="0.3">
      <c r="A22" s="29"/>
      <c r="B22" s="11" t="s">
        <v>38</v>
      </c>
      <c r="C22" s="24"/>
      <c r="D22" s="12">
        <v>1</v>
      </c>
      <c r="E22" s="12" t="s">
        <v>5</v>
      </c>
      <c r="F22" s="52" t="s">
        <v>5</v>
      </c>
      <c r="G22" s="51">
        <f>Alusparameetrid!Y9</f>
        <v>0.8</v>
      </c>
      <c r="H22" s="46">
        <f>IF($F$22="A",$G$22,IF($F$22="B",$G$23,$G$24))</f>
        <v>0.8</v>
      </c>
      <c r="I22" s="40"/>
    </row>
    <row r="23" spans="1:9" x14ac:dyDescent="0.2">
      <c r="A23" s="29"/>
      <c r="B23" s="9"/>
      <c r="C23" s="17"/>
      <c r="D23" s="1">
        <v>2</v>
      </c>
      <c r="E23" s="1" t="s">
        <v>4</v>
      </c>
      <c r="F23" s="17"/>
      <c r="G23" s="7">
        <f>Alusparameetrid!Y10</f>
        <v>1.1000000000000001</v>
      </c>
      <c r="H23" s="8"/>
      <c r="I23" s="40"/>
    </row>
    <row r="24" spans="1:9" ht="13.5" thickBot="1" x14ac:dyDescent="0.25">
      <c r="A24" s="29"/>
      <c r="B24" s="13"/>
      <c r="C24" s="23"/>
      <c r="D24" s="10" t="s">
        <v>37</v>
      </c>
      <c r="E24" s="10" t="s">
        <v>0</v>
      </c>
      <c r="F24" s="10"/>
      <c r="G24" s="39">
        <f>Alusparameetrid!Y11</f>
        <v>1.3</v>
      </c>
      <c r="H24" s="15"/>
      <c r="I24" s="40"/>
    </row>
    <row r="25" spans="1:9" ht="13.5" thickBot="1" x14ac:dyDescent="0.25">
      <c r="A25" s="30"/>
      <c r="B25" s="23"/>
      <c r="C25" s="26"/>
      <c r="D25" s="10"/>
      <c r="E25" s="18"/>
      <c r="F25" s="18"/>
      <c r="G25" s="18"/>
      <c r="H25" s="15"/>
      <c r="I25" s="40"/>
    </row>
    <row r="26" spans="1:9" ht="13.5" thickBot="1" x14ac:dyDescent="0.25">
      <c r="A26" s="27" t="s">
        <v>15</v>
      </c>
      <c r="B26" s="24"/>
      <c r="C26" s="22"/>
      <c r="D26" s="12"/>
      <c r="E26" s="19"/>
      <c r="F26" s="24"/>
      <c r="G26" s="19"/>
      <c r="H26" s="16"/>
      <c r="I26" s="40"/>
    </row>
    <row r="27" spans="1:9" ht="15.75" thickBot="1" x14ac:dyDescent="0.3">
      <c r="A27" s="29"/>
      <c r="B27" s="11" t="s">
        <v>2</v>
      </c>
      <c r="C27" s="24"/>
      <c r="D27" s="12" t="s">
        <v>10</v>
      </c>
      <c r="E27" s="19" t="s">
        <v>5</v>
      </c>
      <c r="F27" s="52" t="s">
        <v>5</v>
      </c>
      <c r="G27" s="49">
        <f>Alusparameetrid!Y14</f>
        <v>1.1000000000000001</v>
      </c>
      <c r="H27" s="46">
        <f>IF($F$27="A",$G$27,IF($F$27="B",$G$28,$G$29))</f>
        <v>1.1000000000000001</v>
      </c>
      <c r="I27" s="41"/>
    </row>
    <row r="28" spans="1:9" x14ac:dyDescent="0.2">
      <c r="A28" s="29"/>
      <c r="B28" s="9"/>
      <c r="C28" s="17"/>
      <c r="D28" s="1" t="s">
        <v>8</v>
      </c>
      <c r="E28" s="5" t="s">
        <v>4</v>
      </c>
      <c r="F28" s="1"/>
      <c r="G28" s="6">
        <f>Alusparameetrid!Y15</f>
        <v>0.8</v>
      </c>
      <c r="H28" s="8"/>
      <c r="I28" s="5"/>
    </row>
    <row r="29" spans="1:9" ht="13.5" thickBot="1" x14ac:dyDescent="0.25">
      <c r="A29" s="30"/>
      <c r="B29" s="13" t="s">
        <v>16</v>
      </c>
      <c r="C29" s="23"/>
      <c r="D29" s="10" t="s">
        <v>58</v>
      </c>
      <c r="E29" s="18" t="s">
        <v>0</v>
      </c>
      <c r="F29" s="10"/>
      <c r="G29" s="48">
        <f>Alusparameetrid!Y16</f>
        <v>1</v>
      </c>
      <c r="H29" s="15"/>
      <c r="I29" s="5"/>
    </row>
    <row r="30" spans="1:9" ht="13.5" thickBot="1" x14ac:dyDescent="0.25">
      <c r="A30" s="27" t="s">
        <v>13</v>
      </c>
      <c r="B30" s="24"/>
      <c r="C30" s="22"/>
      <c r="D30" s="12"/>
      <c r="E30" s="19"/>
      <c r="F30" s="12"/>
      <c r="G30" s="6"/>
      <c r="H30" s="8"/>
      <c r="I30" s="5"/>
    </row>
    <row r="31" spans="1:9" ht="15.75" thickBot="1" x14ac:dyDescent="0.3">
      <c r="A31" s="29"/>
      <c r="B31" s="11" t="s">
        <v>14</v>
      </c>
      <c r="C31" s="22"/>
      <c r="D31" s="12" t="s">
        <v>73</v>
      </c>
      <c r="E31" s="19" t="s">
        <v>5</v>
      </c>
      <c r="F31" s="52" t="s">
        <v>4</v>
      </c>
      <c r="G31" s="35">
        <f>Alusparameetrid!Y18</f>
        <v>1.2</v>
      </c>
      <c r="H31" s="46">
        <f>IF($F$31="A",$G$31,IF($F$31="B",$G$32,IF($F$31="C",$G$33,$G$34)))</f>
        <v>1</v>
      </c>
      <c r="I31" s="41"/>
    </row>
    <row r="32" spans="1:9" x14ac:dyDescent="0.2">
      <c r="A32" s="29"/>
      <c r="B32" s="9"/>
      <c r="C32" s="14"/>
      <c r="D32" s="1" t="s">
        <v>36</v>
      </c>
      <c r="E32" s="5" t="s">
        <v>4</v>
      </c>
      <c r="F32" s="1"/>
      <c r="G32" s="6">
        <f>Alusparameetrid!Y19</f>
        <v>1</v>
      </c>
      <c r="H32" s="8"/>
      <c r="I32" s="5"/>
    </row>
    <row r="33" spans="1:9" x14ac:dyDescent="0.2">
      <c r="A33" s="29"/>
      <c r="B33" s="9"/>
      <c r="C33" s="14"/>
      <c r="D33" s="1" t="s">
        <v>35</v>
      </c>
      <c r="E33" s="5" t="s">
        <v>0</v>
      </c>
      <c r="F33" s="1"/>
      <c r="G33" s="38">
        <f>Alusparameetrid!Y20</f>
        <v>0.8</v>
      </c>
      <c r="H33" s="8"/>
      <c r="I33" s="5"/>
    </row>
    <row r="34" spans="1:9" ht="13.5" thickBot="1" x14ac:dyDescent="0.25">
      <c r="A34" s="29"/>
      <c r="B34" s="13"/>
      <c r="C34" s="80" t="s">
        <v>74</v>
      </c>
      <c r="D34" s="10" t="s">
        <v>75</v>
      </c>
      <c r="E34" s="18" t="s">
        <v>11</v>
      </c>
      <c r="F34" s="10"/>
      <c r="G34" s="37">
        <f>Alusparameetrid!Y21</f>
        <v>0.6</v>
      </c>
      <c r="H34" s="15"/>
      <c r="I34" s="5"/>
    </row>
    <row r="35" spans="1:9" ht="15.75" thickBot="1" x14ac:dyDescent="0.3">
      <c r="A35" s="29"/>
      <c r="B35" s="11" t="s">
        <v>76</v>
      </c>
      <c r="C35" s="24"/>
      <c r="D35" s="12" t="s">
        <v>78</v>
      </c>
      <c r="E35" s="19" t="s">
        <v>5</v>
      </c>
      <c r="F35" s="52" t="s">
        <v>11</v>
      </c>
      <c r="G35" s="6">
        <f>Alusparameetrid!Y22</f>
        <v>1.4</v>
      </c>
      <c r="H35" s="36">
        <f>IF($F$35="A",$G$35,IF($F$35="B",G36,IF($F$35="C",G37,IF($F$35="D",G38,IF(F35="E",G39,IF(F35="F",G40,$G$41))))))</f>
        <v>0.9</v>
      </c>
      <c r="I35" s="105" t="str">
        <f>IF(AND(H35&lt;=1,H67&gt;50),"Ülekäikude lahendus ei vasta piirkiirusele!","")</f>
        <v/>
      </c>
    </row>
    <row r="36" spans="1:9" ht="15" x14ac:dyDescent="0.25">
      <c r="A36" s="29"/>
      <c r="B36" s="9"/>
      <c r="C36" s="17"/>
      <c r="D36" s="1" t="s">
        <v>77</v>
      </c>
      <c r="E36" s="5" t="s">
        <v>4</v>
      </c>
      <c r="F36" s="81"/>
      <c r="G36" s="6">
        <f>Alusparameetrid!Y23</f>
        <v>1.2</v>
      </c>
      <c r="H36" s="63"/>
      <c r="I36" s="41"/>
    </row>
    <row r="37" spans="1:9" x14ac:dyDescent="0.2">
      <c r="A37" s="29"/>
      <c r="B37" s="9"/>
      <c r="C37" s="17"/>
      <c r="D37" s="1" t="s">
        <v>87</v>
      </c>
      <c r="E37" s="5" t="s">
        <v>0</v>
      </c>
      <c r="F37" s="8"/>
      <c r="G37" s="38">
        <f>Alusparameetrid!Y24</f>
        <v>1</v>
      </c>
      <c r="H37" s="8"/>
      <c r="I37" s="5"/>
    </row>
    <row r="38" spans="1:9" x14ac:dyDescent="0.2">
      <c r="A38" s="29"/>
      <c r="B38" s="9"/>
      <c r="C38" s="17"/>
      <c r="D38" s="1" t="s">
        <v>88</v>
      </c>
      <c r="E38" s="5" t="s">
        <v>11</v>
      </c>
      <c r="F38" s="8"/>
      <c r="G38" s="38">
        <f>Alusparameetrid!Y25</f>
        <v>0.9</v>
      </c>
      <c r="H38" s="8"/>
      <c r="I38" s="5"/>
    </row>
    <row r="39" spans="1:9" x14ac:dyDescent="0.2">
      <c r="A39" s="29"/>
      <c r="B39" s="9"/>
      <c r="C39" s="17"/>
      <c r="D39" s="1" t="s">
        <v>89</v>
      </c>
      <c r="E39" s="5" t="s">
        <v>52</v>
      </c>
      <c r="F39" s="8"/>
      <c r="G39" s="38">
        <f>Alusparameetrid!Y26</f>
        <v>0.8</v>
      </c>
      <c r="H39" s="8"/>
      <c r="I39" s="5"/>
    </row>
    <row r="40" spans="1:9" x14ac:dyDescent="0.2">
      <c r="A40" s="29"/>
      <c r="B40" s="9"/>
      <c r="C40" s="17"/>
      <c r="D40" s="1" t="s">
        <v>91</v>
      </c>
      <c r="E40" s="5" t="s">
        <v>53</v>
      </c>
      <c r="F40" s="8"/>
      <c r="G40" s="38">
        <f>Alusparameetrid!Y27</f>
        <v>0.7</v>
      </c>
      <c r="H40" s="8"/>
      <c r="I40" s="5"/>
    </row>
    <row r="41" spans="1:9" ht="13.5" thickBot="1" x14ac:dyDescent="0.25">
      <c r="A41" s="29"/>
      <c r="B41" s="13"/>
      <c r="C41" s="23"/>
      <c r="D41" s="10" t="s">
        <v>90</v>
      </c>
      <c r="E41" s="18" t="s">
        <v>79</v>
      </c>
      <c r="F41" s="15"/>
      <c r="G41" s="48">
        <f>Alusparameetrid!Y28</f>
        <v>1</v>
      </c>
      <c r="H41" s="15"/>
      <c r="I41" s="5"/>
    </row>
    <row r="42" spans="1:9" s="17" customFormat="1" ht="13.5" thickBot="1" x14ac:dyDescent="0.25">
      <c r="A42" s="29"/>
      <c r="B42" s="11" t="s">
        <v>12</v>
      </c>
      <c r="C42" s="22"/>
      <c r="D42" s="12"/>
      <c r="E42" s="19"/>
      <c r="F42" s="12"/>
      <c r="G42" s="35"/>
      <c r="H42" s="16"/>
      <c r="I42" s="5"/>
    </row>
    <row r="43" spans="1:9" ht="15.75" thickBot="1" x14ac:dyDescent="0.3">
      <c r="A43" s="29"/>
      <c r="B43" s="9"/>
      <c r="C43" s="17" t="s">
        <v>17</v>
      </c>
      <c r="D43" s="1" t="s">
        <v>18</v>
      </c>
      <c r="E43" s="1" t="s">
        <v>5</v>
      </c>
      <c r="F43" s="52" t="s">
        <v>4</v>
      </c>
      <c r="G43" s="7">
        <f>Alusparameetrid!Y30</f>
        <v>0.6</v>
      </c>
      <c r="H43" s="36">
        <f>IF($F$43="A",$G$43,IF($F$43="B",$G$44,IF($F$43="C",$G$45,IF(F43="D",G46,$G$47))))</f>
        <v>0.8</v>
      </c>
      <c r="I43" s="41"/>
    </row>
    <row r="44" spans="1:9" x14ac:dyDescent="0.2">
      <c r="A44" s="29"/>
      <c r="B44" s="9"/>
      <c r="C44" s="14"/>
      <c r="D44" s="1" t="s">
        <v>19</v>
      </c>
      <c r="E44" s="1" t="s">
        <v>4</v>
      </c>
      <c r="F44" s="1"/>
      <c r="G44" s="7">
        <f>Alusparameetrid!Y31</f>
        <v>0.8</v>
      </c>
      <c r="H44" s="8"/>
      <c r="I44" s="5"/>
    </row>
    <row r="45" spans="1:9" x14ac:dyDescent="0.2">
      <c r="A45" s="29"/>
      <c r="B45" s="9"/>
      <c r="C45" s="17"/>
      <c r="D45" s="1" t="s">
        <v>72</v>
      </c>
      <c r="E45" s="1" t="s">
        <v>0</v>
      </c>
      <c r="F45" s="5"/>
      <c r="G45" s="79">
        <f>Alusparameetrid!Y32</f>
        <v>0.9</v>
      </c>
      <c r="H45" s="8"/>
      <c r="I45" s="5"/>
    </row>
    <row r="46" spans="1:9" x14ac:dyDescent="0.2">
      <c r="A46" s="29"/>
      <c r="B46" s="9"/>
      <c r="C46" s="17"/>
      <c r="D46" s="1" t="s">
        <v>20</v>
      </c>
      <c r="E46" s="1" t="s">
        <v>11</v>
      </c>
      <c r="F46" s="5"/>
      <c r="G46" s="79">
        <f>Alusparameetrid!Y33</f>
        <v>1</v>
      </c>
      <c r="H46" s="8"/>
      <c r="I46" s="5"/>
    </row>
    <row r="47" spans="1:9" ht="13.5" thickBot="1" x14ac:dyDescent="0.25">
      <c r="A47" s="30"/>
      <c r="B47" s="13"/>
      <c r="C47" s="23"/>
      <c r="D47" s="10" t="s">
        <v>21</v>
      </c>
      <c r="E47" s="10" t="s">
        <v>52</v>
      </c>
      <c r="F47" s="18"/>
      <c r="G47" s="39">
        <f>Alusparameetrid!Y34</f>
        <v>1.2</v>
      </c>
      <c r="H47" s="15"/>
      <c r="I47" s="5"/>
    </row>
    <row r="48" spans="1:9" s="17" customFormat="1" ht="13.5" thickBot="1" x14ac:dyDescent="0.25">
      <c r="A48" s="27" t="s">
        <v>31</v>
      </c>
      <c r="B48" s="24"/>
      <c r="C48" s="24"/>
      <c r="D48" s="12"/>
      <c r="E48" s="19"/>
      <c r="F48" s="19"/>
      <c r="G48" s="6"/>
      <c r="H48" s="8"/>
      <c r="I48" s="5"/>
    </row>
    <row r="49" spans="1:9" s="17" customFormat="1" ht="15.75" thickBot="1" x14ac:dyDescent="0.3">
      <c r="A49" s="29"/>
      <c r="B49" s="11" t="s">
        <v>80</v>
      </c>
      <c r="C49" s="24"/>
      <c r="D49" s="12" t="s">
        <v>1</v>
      </c>
      <c r="E49" s="19" t="s">
        <v>5</v>
      </c>
      <c r="F49" s="52" t="s">
        <v>4</v>
      </c>
      <c r="G49" s="35">
        <f>Alusparameetrid!Y36</f>
        <v>0.8</v>
      </c>
      <c r="H49" s="46">
        <f>IF($F$49="A",$G$49,$G$50)</f>
        <v>1</v>
      </c>
      <c r="I49" s="41"/>
    </row>
    <row r="50" spans="1:9" s="17" customFormat="1" ht="13.5" thickBot="1" x14ac:dyDescent="0.25">
      <c r="A50" s="29"/>
      <c r="B50" s="13"/>
      <c r="C50" s="23"/>
      <c r="D50" s="10" t="s">
        <v>3</v>
      </c>
      <c r="E50" s="18" t="s">
        <v>4</v>
      </c>
      <c r="F50" s="18"/>
      <c r="G50" s="48">
        <f>Alusparameetrid!Y37</f>
        <v>1</v>
      </c>
      <c r="H50" s="8"/>
      <c r="I50" s="5"/>
    </row>
    <row r="51" spans="1:9" s="17" customFormat="1" ht="13.5" thickBot="1" x14ac:dyDescent="0.25">
      <c r="A51" s="27" t="s">
        <v>41</v>
      </c>
      <c r="B51" s="24"/>
      <c r="C51" s="22"/>
      <c r="D51" s="12"/>
      <c r="E51" s="19"/>
      <c r="F51" s="12"/>
      <c r="G51" s="35"/>
      <c r="H51" s="16"/>
      <c r="I51" s="5"/>
    </row>
    <row r="52" spans="1:9" ht="15.75" thickBot="1" x14ac:dyDescent="0.3">
      <c r="A52" s="29"/>
      <c r="B52" s="11" t="s">
        <v>32</v>
      </c>
      <c r="C52" s="24"/>
      <c r="D52" s="12" t="s">
        <v>22</v>
      </c>
      <c r="E52" s="19" t="s">
        <v>5</v>
      </c>
      <c r="F52" s="52" t="s">
        <v>0</v>
      </c>
      <c r="G52" s="19">
        <f>Alusparameetrid!Y39</f>
        <v>1.4</v>
      </c>
      <c r="H52" s="46">
        <f>IF($F$52="A",$G$52,IF($F$52="B",$G$53,IF($F$52="C",$G$54,$G$55)))</f>
        <v>0.9</v>
      </c>
      <c r="I52" s="41"/>
    </row>
    <row r="53" spans="1:9" x14ac:dyDescent="0.2">
      <c r="A53" s="29"/>
      <c r="B53" s="9"/>
      <c r="C53" s="17"/>
      <c r="D53" s="1" t="s">
        <v>23</v>
      </c>
      <c r="E53" s="5" t="s">
        <v>4</v>
      </c>
      <c r="F53" s="8"/>
      <c r="G53" s="53">
        <f>Alusparameetrid!Y40</f>
        <v>1</v>
      </c>
      <c r="H53" s="8"/>
      <c r="I53" s="5"/>
    </row>
    <row r="54" spans="1:9" x14ac:dyDescent="0.2">
      <c r="A54" s="29"/>
      <c r="B54" s="9"/>
      <c r="C54" s="17"/>
      <c r="D54" s="1" t="s">
        <v>24</v>
      </c>
      <c r="E54" s="5" t="s">
        <v>0</v>
      </c>
      <c r="F54" s="8"/>
      <c r="G54" s="53">
        <f>Alusparameetrid!Y41</f>
        <v>0.9</v>
      </c>
      <c r="H54" s="8"/>
      <c r="I54" s="5"/>
    </row>
    <row r="55" spans="1:9" x14ac:dyDescent="0.2">
      <c r="A55" s="29"/>
      <c r="B55" s="9"/>
      <c r="C55" s="17"/>
      <c r="D55" s="1" t="s">
        <v>25</v>
      </c>
      <c r="E55" s="5" t="s">
        <v>11</v>
      </c>
      <c r="F55" s="8"/>
      <c r="G55" s="5">
        <f>Alusparameetrid!Y42</f>
        <v>0.7</v>
      </c>
      <c r="H55" s="8"/>
      <c r="I55" s="5"/>
    </row>
    <row r="56" spans="1:9" ht="13.5" thickBot="1" x14ac:dyDescent="0.25">
      <c r="A56" s="29"/>
      <c r="B56" s="9"/>
      <c r="C56" s="17"/>
      <c r="D56" s="1"/>
      <c r="E56" s="5"/>
      <c r="F56" s="8"/>
      <c r="G56" s="5"/>
      <c r="H56" s="8"/>
      <c r="I56" s="5"/>
    </row>
    <row r="57" spans="1:9" ht="13.5" thickBot="1" x14ac:dyDescent="0.25">
      <c r="A57" s="27" t="s">
        <v>26</v>
      </c>
      <c r="B57" s="24"/>
      <c r="C57" s="32"/>
      <c r="D57" s="12"/>
      <c r="E57" s="19"/>
      <c r="F57" s="12"/>
      <c r="G57" s="35"/>
      <c r="H57" s="16"/>
      <c r="I57" s="5"/>
    </row>
    <row r="58" spans="1:9" ht="15.75" thickBot="1" x14ac:dyDescent="0.3">
      <c r="A58" s="29"/>
      <c r="B58" s="58" t="s">
        <v>27</v>
      </c>
      <c r="C58" s="24"/>
      <c r="D58" s="12" t="s">
        <v>28</v>
      </c>
      <c r="E58" s="19" t="s">
        <v>5</v>
      </c>
      <c r="F58" s="52" t="s">
        <v>4</v>
      </c>
      <c r="G58" s="35">
        <f>Alusparameetrid!Y45</f>
        <v>1.2</v>
      </c>
      <c r="H58" s="46">
        <f>IF($F$58="A",$G$58,IF($F$58="B",$G$59,$G$60))</f>
        <v>1</v>
      </c>
      <c r="I58" s="41"/>
    </row>
    <row r="59" spans="1:9" x14ac:dyDescent="0.2">
      <c r="A59" s="29"/>
      <c r="B59" s="9"/>
      <c r="C59" s="25"/>
      <c r="D59" s="1" t="s">
        <v>29</v>
      </c>
      <c r="E59" s="5" t="s">
        <v>4</v>
      </c>
      <c r="F59" s="8"/>
      <c r="G59" s="38">
        <f>Alusparameetrid!Y46</f>
        <v>1</v>
      </c>
      <c r="H59" s="8"/>
      <c r="I59" s="5"/>
    </row>
    <row r="60" spans="1:9" ht="13.5" thickBot="1" x14ac:dyDescent="0.25">
      <c r="A60" s="29"/>
      <c r="B60" s="13"/>
      <c r="C60" s="33"/>
      <c r="D60" s="10" t="s">
        <v>30</v>
      </c>
      <c r="E60" s="18" t="s">
        <v>0</v>
      </c>
      <c r="F60" s="15"/>
      <c r="G60" s="37">
        <f>Alusparameetrid!Y47</f>
        <v>0.8</v>
      </c>
      <c r="H60" s="15"/>
      <c r="I60" s="5"/>
    </row>
    <row r="61" spans="1:9" ht="15.75" thickBot="1" x14ac:dyDescent="0.3">
      <c r="A61" s="30"/>
      <c r="B61" s="13"/>
      <c r="C61" s="33" t="s">
        <v>70</v>
      </c>
      <c r="D61" s="10"/>
      <c r="E61" s="18" t="s">
        <v>71</v>
      </c>
      <c r="F61" s="52">
        <v>5</v>
      </c>
      <c r="G61" s="37"/>
      <c r="H61" s="57">
        <f>IF($F$61&gt;25,1.4,IF($F$61&gt;12,1,IF(F61&gt;8,0.8,0.6)))</f>
        <v>0.6</v>
      </c>
      <c r="I61" s="41"/>
    </row>
    <row r="62" spans="1:9" ht="13.5" thickBot="1" x14ac:dyDescent="0.25">
      <c r="A62" s="27" t="s">
        <v>34</v>
      </c>
      <c r="B62" s="24"/>
      <c r="C62" s="32"/>
      <c r="D62" s="12"/>
      <c r="E62" s="19"/>
      <c r="F62" s="12"/>
      <c r="G62" s="35"/>
      <c r="H62" s="8"/>
      <c r="I62" s="5"/>
    </row>
    <row r="63" spans="1:9" ht="13.5" thickBot="1" x14ac:dyDescent="0.25">
      <c r="A63" s="29"/>
      <c r="B63" s="11" t="s">
        <v>33</v>
      </c>
      <c r="C63" s="24"/>
      <c r="D63" s="12" t="s">
        <v>39</v>
      </c>
      <c r="E63" s="24" t="s">
        <v>9</v>
      </c>
      <c r="F63" s="52">
        <v>50</v>
      </c>
      <c r="G63" s="99"/>
      <c r="H63" s="16"/>
      <c r="I63" s="5"/>
    </row>
    <row r="64" spans="1:9" ht="15.75" thickBot="1" x14ac:dyDescent="0.3">
      <c r="A64" s="30"/>
      <c r="B64" s="13"/>
      <c r="C64" s="23"/>
      <c r="D64" s="10" t="s">
        <v>97</v>
      </c>
      <c r="E64" s="18" t="s">
        <v>9</v>
      </c>
      <c r="F64" s="52">
        <v>40</v>
      </c>
      <c r="G64" s="82">
        <f>$F$64/F63</f>
        <v>0.8</v>
      </c>
      <c r="H64" s="47">
        <f>IF(G64&gt;1.15,1.1,IF(G64&gt;1,1,IF(G64&gt;0.9,0.8,0.6)))</f>
        <v>0.6</v>
      </c>
      <c r="I64" s="5"/>
    </row>
    <row r="65" spans="1:9" ht="6.75" customHeight="1" x14ac:dyDescent="0.2">
      <c r="A65" s="31"/>
      <c r="B65" s="17"/>
      <c r="C65" s="21"/>
      <c r="D65" s="1"/>
      <c r="E65" s="34"/>
      <c r="F65" s="2"/>
      <c r="G65" s="34"/>
      <c r="H65" s="1"/>
      <c r="I65" s="20"/>
    </row>
    <row r="66" spans="1:9" ht="16.5" thickBot="1" x14ac:dyDescent="0.3">
      <c r="C66" s="17"/>
      <c r="D66" s="1"/>
      <c r="E66" s="93" t="s">
        <v>57</v>
      </c>
      <c r="F66" s="94">
        <f>AVERAGE(H22:H64)</f>
        <v>0.87000000000000011</v>
      </c>
      <c r="G66" s="42" t="s">
        <v>94</v>
      </c>
      <c r="H66" s="95">
        <f>INT(F66*H20)</f>
        <v>26</v>
      </c>
    </row>
    <row r="67" spans="1:9" ht="16.5" thickBot="1" x14ac:dyDescent="0.3">
      <c r="G67" s="96" t="s">
        <v>95</v>
      </c>
      <c r="H67" s="97">
        <f>ROUND(H66/10,0)*10</f>
        <v>30</v>
      </c>
      <c r="I67" s="106" t="str">
        <f>IF(AND(H35&lt;=1,H67&gt;50),"Ülekäikude lahendus ei vasta piirkiirusele!","")</f>
        <v/>
      </c>
    </row>
    <row r="69" spans="1:9" x14ac:dyDescent="0.2">
      <c r="F69" s="4" t="s">
        <v>92</v>
      </c>
      <c r="G69" s="90">
        <f>MIN(G22:G64)</f>
        <v>0.6</v>
      </c>
    </row>
    <row r="70" spans="1:9" x14ac:dyDescent="0.2">
      <c r="C70" s="21"/>
      <c r="D70" s="2"/>
      <c r="E70" s="1"/>
      <c r="F70" s="4" t="s">
        <v>93</v>
      </c>
      <c r="G70" s="90">
        <f>MAX(G22:G64)</f>
        <v>1.4</v>
      </c>
      <c r="I70" s="40"/>
    </row>
    <row r="71" spans="1:9" x14ac:dyDescent="0.2">
      <c r="C71" s="21"/>
      <c r="D71" s="2"/>
      <c r="E71" s="1"/>
      <c r="F71" s="1"/>
      <c r="G71" s="1"/>
      <c r="I71" s="40"/>
    </row>
    <row r="72" spans="1:9" x14ac:dyDescent="0.2">
      <c r="C72" s="21"/>
      <c r="D72" s="2"/>
      <c r="E72" s="1"/>
      <c r="F72" s="1"/>
      <c r="G72" s="1"/>
      <c r="H72" s="1"/>
      <c r="I72" s="40"/>
    </row>
  </sheetData>
  <pageMargins left="0.7" right="0.7" top="0.75" bottom="0.75" header="0.3" footer="0.3"/>
  <pageSetup paperSize="9" orientation="portrait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/>
  <dimension ref="A1:I72"/>
  <sheetViews>
    <sheetView workbookViewId="0">
      <pane ySplit="1" topLeftCell="A50" activePane="bottomLeft" state="frozen"/>
      <selection activeCell="F62" sqref="F62"/>
      <selection pane="bottomLeft" activeCell="L64" sqref="L64"/>
    </sheetView>
  </sheetViews>
  <sheetFormatPr defaultColWidth="9.140625" defaultRowHeight="12.75" x14ac:dyDescent="0.2"/>
  <cols>
    <col min="1" max="1" width="3.7109375" style="28" customWidth="1"/>
    <col min="2" max="2" width="3.7109375" style="3" customWidth="1"/>
    <col min="3" max="3" width="27.140625" style="3" customWidth="1"/>
    <col min="4" max="4" width="37.85546875" style="4" bestFit="1" customWidth="1"/>
    <col min="5" max="5" width="5" style="4" customWidth="1"/>
    <col min="6" max="6" width="8.42578125" style="4" customWidth="1"/>
    <col min="7" max="7" width="7.85546875" style="4" customWidth="1"/>
    <col min="8" max="8" width="6.140625" style="4" customWidth="1"/>
    <col min="9" max="9" width="6.140625" style="43" bestFit="1" customWidth="1"/>
    <col min="10" max="10" width="5.5703125" style="3" bestFit="1" customWidth="1"/>
    <col min="11" max="16384" width="9.140625" style="3"/>
  </cols>
  <sheetData>
    <row r="1" spans="1:9" ht="16.5" thickBot="1" x14ac:dyDescent="0.3">
      <c r="A1" s="56" t="s">
        <v>69</v>
      </c>
      <c r="D1" s="3"/>
      <c r="E1" s="3"/>
      <c r="F1" s="3"/>
      <c r="G1" s="1"/>
      <c r="H1" s="45"/>
      <c r="I1" s="5"/>
    </row>
    <row r="2" spans="1:9" x14ac:dyDescent="0.2">
      <c r="B2" s="27" t="s">
        <v>44</v>
      </c>
      <c r="C2" s="24"/>
      <c r="D2" s="89" t="s">
        <v>43</v>
      </c>
      <c r="E2" s="24"/>
      <c r="F2" s="24"/>
      <c r="G2" s="12"/>
      <c r="H2" s="55"/>
      <c r="I2" s="5"/>
    </row>
    <row r="3" spans="1:9" ht="13.5" thickBot="1" x14ac:dyDescent="0.25">
      <c r="B3" s="62" t="s">
        <v>55</v>
      </c>
      <c r="C3" s="17"/>
      <c r="D3" s="1"/>
      <c r="E3" s="17"/>
      <c r="F3" s="17"/>
      <c r="G3" s="1"/>
      <c r="H3" s="44"/>
      <c r="I3" s="5"/>
    </row>
    <row r="4" spans="1:9" ht="15.75" thickBot="1" x14ac:dyDescent="0.3">
      <c r="B4" s="9"/>
      <c r="C4" s="17" t="s">
        <v>45</v>
      </c>
      <c r="D4" s="17" t="s">
        <v>54</v>
      </c>
      <c r="E4" s="1" t="s">
        <v>5</v>
      </c>
      <c r="F4" s="52" t="s">
        <v>5</v>
      </c>
      <c r="G4" s="1">
        <v>5</v>
      </c>
      <c r="H4" s="63">
        <f>IF(F4="A",5,IF(F4="B",4,IF(F4="C",3,IF(F4="D",2,IF(F4="E",2,1)))))</f>
        <v>5</v>
      </c>
      <c r="I4" s="5"/>
    </row>
    <row r="5" spans="1:9" x14ac:dyDescent="0.2">
      <c r="B5" s="9"/>
      <c r="C5" s="17" t="s">
        <v>46</v>
      </c>
      <c r="D5" s="17" t="s">
        <v>6</v>
      </c>
      <c r="E5" s="1" t="s">
        <v>4</v>
      </c>
      <c r="F5" s="17"/>
      <c r="G5" s="1">
        <v>4</v>
      </c>
      <c r="H5" s="44"/>
      <c r="I5" s="5"/>
    </row>
    <row r="6" spans="1:9" x14ac:dyDescent="0.2">
      <c r="B6" s="62" t="s">
        <v>48</v>
      </c>
      <c r="C6" s="17"/>
      <c r="D6" s="17"/>
      <c r="E6" s="1"/>
      <c r="F6" s="17"/>
      <c r="G6" s="1"/>
      <c r="H6" s="44"/>
      <c r="I6" s="5"/>
    </row>
    <row r="7" spans="1:9" x14ac:dyDescent="0.2">
      <c r="B7" s="9"/>
      <c r="C7" s="17" t="s">
        <v>50</v>
      </c>
      <c r="D7" s="17" t="s">
        <v>59</v>
      </c>
      <c r="E7" s="1" t="s">
        <v>0</v>
      </c>
      <c r="F7" s="17"/>
      <c r="G7" s="1">
        <v>3</v>
      </c>
      <c r="H7" s="44"/>
      <c r="I7" s="5"/>
    </row>
    <row r="8" spans="1:9" x14ac:dyDescent="0.2">
      <c r="B8" s="9"/>
      <c r="C8" s="17" t="s">
        <v>47</v>
      </c>
      <c r="D8" s="17" t="s">
        <v>59</v>
      </c>
      <c r="E8" s="1" t="s">
        <v>11</v>
      </c>
      <c r="F8" s="17"/>
      <c r="G8" s="1">
        <v>2</v>
      </c>
      <c r="H8" s="44"/>
      <c r="I8" s="5"/>
    </row>
    <row r="9" spans="1:9" x14ac:dyDescent="0.2">
      <c r="B9" s="9"/>
      <c r="C9" s="17" t="s">
        <v>49</v>
      </c>
      <c r="D9" s="17" t="s">
        <v>7</v>
      </c>
      <c r="E9" s="1" t="s">
        <v>52</v>
      </c>
      <c r="F9" s="17"/>
      <c r="G9" s="1">
        <v>2</v>
      </c>
      <c r="H9" s="44"/>
      <c r="I9" s="5"/>
    </row>
    <row r="10" spans="1:9" ht="13.5" thickBot="1" x14ac:dyDescent="0.25">
      <c r="B10" s="64"/>
      <c r="C10" s="60" t="s">
        <v>51</v>
      </c>
      <c r="D10" s="60" t="s">
        <v>60</v>
      </c>
      <c r="E10" s="61" t="s">
        <v>53</v>
      </c>
      <c r="F10" s="17"/>
      <c r="G10" s="61">
        <v>1</v>
      </c>
      <c r="H10" s="65"/>
      <c r="I10" s="5"/>
    </row>
    <row r="11" spans="1:9" ht="15.75" thickBot="1" x14ac:dyDescent="0.3">
      <c r="B11" s="66"/>
      <c r="C11" s="67"/>
      <c r="D11" s="68" t="s">
        <v>42</v>
      </c>
      <c r="E11" s="67"/>
      <c r="F11" s="52">
        <v>611</v>
      </c>
      <c r="G11" s="98"/>
      <c r="H11" s="69">
        <f>IF(F11&lt;100,1,IF(F11&lt;200,2,IF(F11&lt;600,3,IF(F11&lt;1200,4,IF(F11&lt;2400,5,6)))))</f>
        <v>4</v>
      </c>
      <c r="I11" s="5"/>
    </row>
    <row r="12" spans="1:9" ht="6" customHeight="1" thickBot="1" x14ac:dyDescent="0.25"/>
    <row r="13" spans="1:9" ht="15.75" thickBot="1" x14ac:dyDescent="0.3">
      <c r="B13" s="11"/>
      <c r="C13" s="24" t="s">
        <v>66</v>
      </c>
      <c r="D13" s="24" t="s">
        <v>61</v>
      </c>
      <c r="E13" s="12" t="s">
        <v>5</v>
      </c>
      <c r="F13" s="52" t="s">
        <v>4</v>
      </c>
      <c r="G13" s="12">
        <v>1</v>
      </c>
      <c r="H13" s="46">
        <f>IF(F13="A",1,IF(F13="B",2,IF(F13="C",3,IF(F13="D",4,5))))</f>
        <v>2</v>
      </c>
      <c r="I13" s="5"/>
    </row>
    <row r="14" spans="1:9" x14ac:dyDescent="0.2">
      <c r="B14" s="9"/>
      <c r="C14" s="17"/>
      <c r="D14" s="17" t="s">
        <v>62</v>
      </c>
      <c r="E14" s="1" t="s">
        <v>4</v>
      </c>
      <c r="F14" s="17"/>
      <c r="G14" s="1">
        <v>2</v>
      </c>
      <c r="H14" s="44"/>
      <c r="I14" s="5"/>
    </row>
    <row r="15" spans="1:9" x14ac:dyDescent="0.2">
      <c r="B15" s="9"/>
      <c r="C15" s="17"/>
      <c r="D15" s="17" t="s">
        <v>63</v>
      </c>
      <c r="E15" s="1" t="s">
        <v>0</v>
      </c>
      <c r="F15" s="17"/>
      <c r="G15" s="1">
        <v>3</v>
      </c>
      <c r="H15" s="8"/>
      <c r="I15" s="40"/>
    </row>
    <row r="16" spans="1:9" x14ac:dyDescent="0.2">
      <c r="B16" s="9"/>
      <c r="C16" s="17"/>
      <c r="D16" s="17" t="s">
        <v>65</v>
      </c>
      <c r="E16" s="1" t="s">
        <v>11</v>
      </c>
      <c r="F16" s="17"/>
      <c r="G16" s="1">
        <v>4</v>
      </c>
      <c r="H16" s="8"/>
      <c r="I16" s="40"/>
    </row>
    <row r="17" spans="1:9" ht="13.5" thickBot="1" x14ac:dyDescent="0.25">
      <c r="B17" s="13"/>
      <c r="C17" s="23"/>
      <c r="D17" s="23" t="s">
        <v>64</v>
      </c>
      <c r="E17" s="10" t="s">
        <v>52</v>
      </c>
      <c r="F17" s="23"/>
      <c r="G17" s="10">
        <v>5</v>
      </c>
      <c r="H17" s="15"/>
      <c r="I17" s="40"/>
    </row>
    <row r="18" spans="1:9" ht="5.25" customHeight="1" x14ac:dyDescent="0.2">
      <c r="D18" s="3"/>
      <c r="F18" s="3"/>
      <c r="G18" s="50"/>
      <c r="H18" s="1"/>
      <c r="I18" s="40"/>
    </row>
    <row r="19" spans="1:9" ht="15" x14ac:dyDescent="0.25">
      <c r="D19" s="3"/>
      <c r="E19" s="91" t="s">
        <v>56</v>
      </c>
      <c r="F19" s="92">
        <f>H13*10+MAX(H4,H11)</f>
        <v>25</v>
      </c>
      <c r="G19" s="100" t="s">
        <v>96</v>
      </c>
    </row>
    <row r="20" spans="1:9" ht="15" customHeight="1" thickBot="1" x14ac:dyDescent="0.3">
      <c r="A20" s="56" t="s">
        <v>68</v>
      </c>
      <c r="E20" s="3"/>
      <c r="F20" s="5"/>
      <c r="G20" s="50"/>
      <c r="H20" s="95">
        <f>VLOOKUP(F19,Alusparameetrid!P4:Q28,2,FALSE)</f>
        <v>45</v>
      </c>
      <c r="I20" s="40"/>
    </row>
    <row r="21" spans="1:9" ht="13.5" thickBot="1" x14ac:dyDescent="0.25">
      <c r="A21" s="27" t="s">
        <v>40</v>
      </c>
      <c r="B21" s="24"/>
      <c r="C21" s="24"/>
      <c r="D21" s="24"/>
      <c r="E21" s="24"/>
      <c r="F21" s="12"/>
      <c r="G21" s="54"/>
      <c r="H21" s="16"/>
      <c r="I21" s="40"/>
    </row>
    <row r="22" spans="1:9" ht="15.75" thickBot="1" x14ac:dyDescent="0.3">
      <c r="A22" s="29"/>
      <c r="B22" s="11" t="s">
        <v>38</v>
      </c>
      <c r="C22" s="24"/>
      <c r="D22" s="12">
        <v>1</v>
      </c>
      <c r="E22" s="12" t="s">
        <v>5</v>
      </c>
      <c r="F22" s="52" t="s">
        <v>5</v>
      </c>
      <c r="G22" s="51">
        <f>Alusparameetrid!Y9</f>
        <v>0.8</v>
      </c>
      <c r="H22" s="46">
        <f>IF($F$22="A",$G$22,IF($F$22="B",$G$23,$G$24))</f>
        <v>0.8</v>
      </c>
      <c r="I22" s="40"/>
    </row>
    <row r="23" spans="1:9" x14ac:dyDescent="0.2">
      <c r="A23" s="29"/>
      <c r="B23" s="9"/>
      <c r="C23" s="17"/>
      <c r="D23" s="1">
        <v>2</v>
      </c>
      <c r="E23" s="1" t="s">
        <v>4</v>
      </c>
      <c r="F23" s="17"/>
      <c r="G23" s="7">
        <f>Alusparameetrid!Y10</f>
        <v>1.1000000000000001</v>
      </c>
      <c r="H23" s="8"/>
      <c r="I23" s="40"/>
    </row>
    <row r="24" spans="1:9" ht="13.5" thickBot="1" x14ac:dyDescent="0.25">
      <c r="A24" s="29"/>
      <c r="B24" s="13"/>
      <c r="C24" s="23"/>
      <c r="D24" s="10" t="s">
        <v>37</v>
      </c>
      <c r="E24" s="10" t="s">
        <v>0</v>
      </c>
      <c r="F24" s="10"/>
      <c r="G24" s="39">
        <f>Alusparameetrid!Y11</f>
        <v>1.3</v>
      </c>
      <c r="H24" s="15"/>
      <c r="I24" s="40"/>
    </row>
    <row r="25" spans="1:9" ht="13.5" thickBot="1" x14ac:dyDescent="0.25">
      <c r="A25" s="30"/>
      <c r="B25" s="23"/>
      <c r="C25" s="26"/>
      <c r="D25" s="10"/>
      <c r="E25" s="18"/>
      <c r="F25" s="18"/>
      <c r="G25" s="18"/>
      <c r="H25" s="15"/>
      <c r="I25" s="40"/>
    </row>
    <row r="26" spans="1:9" ht="13.5" thickBot="1" x14ac:dyDescent="0.25">
      <c r="A26" s="27" t="s">
        <v>15</v>
      </c>
      <c r="B26" s="24"/>
      <c r="C26" s="22"/>
      <c r="D26" s="12"/>
      <c r="E26" s="19"/>
      <c r="F26" s="24"/>
      <c r="G26" s="19"/>
      <c r="H26" s="16"/>
      <c r="I26" s="40"/>
    </row>
    <row r="27" spans="1:9" ht="15.75" thickBot="1" x14ac:dyDescent="0.3">
      <c r="A27" s="29"/>
      <c r="B27" s="11" t="s">
        <v>2</v>
      </c>
      <c r="C27" s="24"/>
      <c r="D27" s="12" t="s">
        <v>10</v>
      </c>
      <c r="E27" s="19" t="s">
        <v>5</v>
      </c>
      <c r="F27" s="52" t="s">
        <v>5</v>
      </c>
      <c r="G27" s="49">
        <f>Alusparameetrid!Y14</f>
        <v>1.1000000000000001</v>
      </c>
      <c r="H27" s="46">
        <f>IF($F$27="A",$G$27,IF($F$27="B",$G$28,$G$29))</f>
        <v>1.1000000000000001</v>
      </c>
      <c r="I27" s="41"/>
    </row>
    <row r="28" spans="1:9" x14ac:dyDescent="0.2">
      <c r="A28" s="29"/>
      <c r="B28" s="9"/>
      <c r="C28" s="17"/>
      <c r="D28" s="1" t="s">
        <v>8</v>
      </c>
      <c r="E28" s="5" t="s">
        <v>4</v>
      </c>
      <c r="F28" s="1"/>
      <c r="G28" s="6">
        <f>Alusparameetrid!Y15</f>
        <v>0.8</v>
      </c>
      <c r="H28" s="8"/>
      <c r="I28" s="5"/>
    </row>
    <row r="29" spans="1:9" ht="13.5" thickBot="1" x14ac:dyDescent="0.25">
      <c r="A29" s="30"/>
      <c r="B29" s="13" t="s">
        <v>16</v>
      </c>
      <c r="C29" s="23"/>
      <c r="D29" s="10" t="s">
        <v>58</v>
      </c>
      <c r="E29" s="18" t="s">
        <v>0</v>
      </c>
      <c r="F29" s="10"/>
      <c r="G29" s="48">
        <f>Alusparameetrid!Y16</f>
        <v>1</v>
      </c>
      <c r="H29" s="15"/>
      <c r="I29" s="5"/>
    </row>
    <row r="30" spans="1:9" ht="13.5" thickBot="1" x14ac:dyDescent="0.25">
      <c r="A30" s="27" t="s">
        <v>13</v>
      </c>
      <c r="B30" s="24"/>
      <c r="C30" s="22"/>
      <c r="D30" s="12"/>
      <c r="E30" s="19"/>
      <c r="F30" s="12"/>
      <c r="G30" s="6"/>
      <c r="H30" s="8"/>
      <c r="I30" s="5"/>
    </row>
    <row r="31" spans="1:9" ht="15.75" thickBot="1" x14ac:dyDescent="0.3">
      <c r="A31" s="29"/>
      <c r="B31" s="11" t="s">
        <v>14</v>
      </c>
      <c r="C31" s="22"/>
      <c r="D31" s="12" t="s">
        <v>73</v>
      </c>
      <c r="E31" s="19" t="s">
        <v>5</v>
      </c>
      <c r="F31" s="52" t="s">
        <v>4</v>
      </c>
      <c r="G31" s="35">
        <f>Alusparameetrid!Y18</f>
        <v>1.2</v>
      </c>
      <c r="H31" s="46">
        <f>IF($F$31="A",$G$31,IF($F$31="B",$G$32,IF($F$31="C",$G$33,$G$34)))</f>
        <v>1</v>
      </c>
      <c r="I31" s="41"/>
    </row>
    <row r="32" spans="1:9" x14ac:dyDescent="0.2">
      <c r="A32" s="29"/>
      <c r="B32" s="9"/>
      <c r="C32" s="14"/>
      <c r="D32" s="1" t="s">
        <v>36</v>
      </c>
      <c r="E32" s="5" t="s">
        <v>4</v>
      </c>
      <c r="F32" s="1"/>
      <c r="G32" s="6">
        <f>Alusparameetrid!Y19</f>
        <v>1</v>
      </c>
      <c r="H32" s="8"/>
      <c r="I32" s="5"/>
    </row>
    <row r="33" spans="1:9" x14ac:dyDescent="0.2">
      <c r="A33" s="29"/>
      <c r="B33" s="9"/>
      <c r="C33" s="14"/>
      <c r="D33" s="1" t="s">
        <v>35</v>
      </c>
      <c r="E33" s="5" t="s">
        <v>0</v>
      </c>
      <c r="F33" s="1"/>
      <c r="G33" s="38">
        <f>Alusparameetrid!Y20</f>
        <v>0.8</v>
      </c>
      <c r="H33" s="8"/>
      <c r="I33" s="5"/>
    </row>
    <row r="34" spans="1:9" ht="13.5" thickBot="1" x14ac:dyDescent="0.25">
      <c r="A34" s="29"/>
      <c r="B34" s="13"/>
      <c r="C34" s="80" t="s">
        <v>74</v>
      </c>
      <c r="D34" s="10" t="s">
        <v>75</v>
      </c>
      <c r="E34" s="18" t="s">
        <v>11</v>
      </c>
      <c r="F34" s="10"/>
      <c r="G34" s="37">
        <f>Alusparameetrid!Y21</f>
        <v>0.6</v>
      </c>
      <c r="H34" s="15"/>
      <c r="I34" s="5"/>
    </row>
    <row r="35" spans="1:9" ht="15.75" thickBot="1" x14ac:dyDescent="0.3">
      <c r="A35" s="29"/>
      <c r="B35" s="11" t="s">
        <v>76</v>
      </c>
      <c r="C35" s="24"/>
      <c r="D35" s="12" t="s">
        <v>78</v>
      </c>
      <c r="E35" s="19" t="s">
        <v>5</v>
      </c>
      <c r="F35" s="52" t="s">
        <v>0</v>
      </c>
      <c r="G35" s="6">
        <f>Alusparameetrid!Y22</f>
        <v>1.4</v>
      </c>
      <c r="H35" s="36">
        <f>IF($F$35="A",$G$35,IF($F$35="B",G36,IF($F$35="C",G37,IF($F$35="D",G38,IF(F35="E",G39,IF(F35="F",G40,$G$41))))))</f>
        <v>1</v>
      </c>
      <c r="I35" s="105" t="str">
        <f>IF(AND(H35&lt;=1,H67&gt;50),"Ülekäikude lahendus ei vasta piirkiirusele!","")</f>
        <v/>
      </c>
    </row>
    <row r="36" spans="1:9" ht="15" x14ac:dyDescent="0.25">
      <c r="A36" s="29"/>
      <c r="B36" s="9"/>
      <c r="C36" s="17"/>
      <c r="D36" s="1" t="s">
        <v>77</v>
      </c>
      <c r="E36" s="5" t="s">
        <v>4</v>
      </c>
      <c r="F36" s="81"/>
      <c r="G36" s="6">
        <f>Alusparameetrid!Y23</f>
        <v>1.2</v>
      </c>
      <c r="H36" s="63"/>
      <c r="I36" s="41"/>
    </row>
    <row r="37" spans="1:9" x14ac:dyDescent="0.2">
      <c r="A37" s="29"/>
      <c r="B37" s="9"/>
      <c r="C37" s="17"/>
      <c r="D37" s="1" t="s">
        <v>87</v>
      </c>
      <c r="E37" s="5" t="s">
        <v>0</v>
      </c>
      <c r="F37" s="8"/>
      <c r="G37" s="38">
        <f>Alusparameetrid!Y24</f>
        <v>1</v>
      </c>
      <c r="H37" s="8"/>
      <c r="I37" s="5"/>
    </row>
    <row r="38" spans="1:9" x14ac:dyDescent="0.2">
      <c r="A38" s="29"/>
      <c r="B38" s="9"/>
      <c r="C38" s="17"/>
      <c r="D38" s="1" t="s">
        <v>88</v>
      </c>
      <c r="E38" s="5" t="s">
        <v>11</v>
      </c>
      <c r="F38" s="8"/>
      <c r="G38" s="38">
        <f>Alusparameetrid!Y25</f>
        <v>0.9</v>
      </c>
      <c r="H38" s="8"/>
      <c r="I38" s="5"/>
    </row>
    <row r="39" spans="1:9" x14ac:dyDescent="0.2">
      <c r="A39" s="29"/>
      <c r="B39" s="9"/>
      <c r="C39" s="17"/>
      <c r="D39" s="1" t="s">
        <v>89</v>
      </c>
      <c r="E39" s="5" t="s">
        <v>52</v>
      </c>
      <c r="F39" s="8"/>
      <c r="G39" s="38">
        <f>Alusparameetrid!Y26</f>
        <v>0.8</v>
      </c>
      <c r="H39" s="8"/>
      <c r="I39" s="5"/>
    </row>
    <row r="40" spans="1:9" x14ac:dyDescent="0.2">
      <c r="A40" s="29"/>
      <c r="B40" s="9"/>
      <c r="C40" s="17"/>
      <c r="D40" s="1" t="s">
        <v>91</v>
      </c>
      <c r="E40" s="5" t="s">
        <v>53</v>
      </c>
      <c r="F40" s="8"/>
      <c r="G40" s="38">
        <f>Alusparameetrid!Y27</f>
        <v>0.7</v>
      </c>
      <c r="H40" s="8"/>
      <c r="I40" s="5"/>
    </row>
    <row r="41" spans="1:9" ht="13.5" thickBot="1" x14ac:dyDescent="0.25">
      <c r="A41" s="29"/>
      <c r="B41" s="13"/>
      <c r="C41" s="23"/>
      <c r="D41" s="10" t="s">
        <v>90</v>
      </c>
      <c r="E41" s="18" t="s">
        <v>79</v>
      </c>
      <c r="F41" s="15"/>
      <c r="G41" s="48">
        <f>Alusparameetrid!Y28</f>
        <v>1</v>
      </c>
      <c r="H41" s="15"/>
      <c r="I41" s="5"/>
    </row>
    <row r="42" spans="1:9" s="17" customFormat="1" ht="13.5" thickBot="1" x14ac:dyDescent="0.25">
      <c r="A42" s="29"/>
      <c r="B42" s="11" t="s">
        <v>12</v>
      </c>
      <c r="C42" s="22"/>
      <c r="D42" s="12"/>
      <c r="E42" s="19"/>
      <c r="F42" s="12"/>
      <c r="G42" s="35"/>
      <c r="H42" s="16"/>
      <c r="I42" s="5"/>
    </row>
    <row r="43" spans="1:9" ht="15.75" thickBot="1" x14ac:dyDescent="0.3">
      <c r="A43" s="29"/>
      <c r="B43" s="9"/>
      <c r="C43" s="17" t="s">
        <v>17</v>
      </c>
      <c r="D43" s="1" t="s">
        <v>18</v>
      </c>
      <c r="E43" s="1" t="s">
        <v>5</v>
      </c>
      <c r="F43" s="52" t="s">
        <v>4</v>
      </c>
      <c r="G43" s="7">
        <f>Alusparameetrid!Y30</f>
        <v>0.6</v>
      </c>
      <c r="H43" s="36">
        <f>IF($F$43="A",$G$43,IF($F$43="B",$G$44,IF($F$43="C",$G$45,IF(F43="D",G46,$G$47))))</f>
        <v>0.8</v>
      </c>
      <c r="I43" s="41"/>
    </row>
    <row r="44" spans="1:9" x14ac:dyDescent="0.2">
      <c r="A44" s="29"/>
      <c r="B44" s="9"/>
      <c r="C44" s="14"/>
      <c r="D44" s="1" t="s">
        <v>19</v>
      </c>
      <c r="E44" s="1" t="s">
        <v>4</v>
      </c>
      <c r="F44" s="1"/>
      <c r="G44" s="7">
        <f>Alusparameetrid!Y31</f>
        <v>0.8</v>
      </c>
      <c r="H44" s="8"/>
      <c r="I44" s="5"/>
    </row>
    <row r="45" spans="1:9" x14ac:dyDescent="0.2">
      <c r="A45" s="29"/>
      <c r="B45" s="9"/>
      <c r="C45" s="17"/>
      <c r="D45" s="1" t="s">
        <v>72</v>
      </c>
      <c r="E45" s="1" t="s">
        <v>0</v>
      </c>
      <c r="F45" s="5"/>
      <c r="G45" s="79">
        <f>Alusparameetrid!Y32</f>
        <v>0.9</v>
      </c>
      <c r="H45" s="8"/>
      <c r="I45" s="5"/>
    </row>
    <row r="46" spans="1:9" x14ac:dyDescent="0.2">
      <c r="A46" s="29"/>
      <c r="B46" s="9"/>
      <c r="C46" s="17"/>
      <c r="D46" s="1" t="s">
        <v>20</v>
      </c>
      <c r="E46" s="1" t="s">
        <v>11</v>
      </c>
      <c r="F46" s="5"/>
      <c r="G46" s="79">
        <f>Alusparameetrid!Y33</f>
        <v>1</v>
      </c>
      <c r="H46" s="8"/>
      <c r="I46" s="5"/>
    </row>
    <row r="47" spans="1:9" ht="13.5" thickBot="1" x14ac:dyDescent="0.25">
      <c r="A47" s="30"/>
      <c r="B47" s="13"/>
      <c r="C47" s="23"/>
      <c r="D47" s="10" t="s">
        <v>21</v>
      </c>
      <c r="E47" s="10" t="s">
        <v>52</v>
      </c>
      <c r="F47" s="18"/>
      <c r="G47" s="39">
        <f>Alusparameetrid!Y34</f>
        <v>1.2</v>
      </c>
      <c r="H47" s="15"/>
      <c r="I47" s="5"/>
    </row>
    <row r="48" spans="1:9" s="17" customFormat="1" ht="13.5" thickBot="1" x14ac:dyDescent="0.25">
      <c r="A48" s="27" t="s">
        <v>31</v>
      </c>
      <c r="B48" s="24"/>
      <c r="C48" s="24"/>
      <c r="D48" s="12"/>
      <c r="E48" s="19"/>
      <c r="F48" s="19"/>
      <c r="G48" s="6"/>
      <c r="H48" s="8"/>
      <c r="I48" s="5"/>
    </row>
    <row r="49" spans="1:9" s="17" customFormat="1" ht="15.75" thickBot="1" x14ac:dyDescent="0.3">
      <c r="A49" s="29"/>
      <c r="B49" s="11" t="s">
        <v>80</v>
      </c>
      <c r="C49" s="24"/>
      <c r="D49" s="12" t="s">
        <v>1</v>
      </c>
      <c r="E49" s="19" t="s">
        <v>5</v>
      </c>
      <c r="F49" s="52" t="s">
        <v>4</v>
      </c>
      <c r="G49" s="35">
        <f>Alusparameetrid!Y36</f>
        <v>0.8</v>
      </c>
      <c r="H49" s="46">
        <f>IF($F$49="A",$G$49,$G$50)</f>
        <v>1</v>
      </c>
      <c r="I49" s="41"/>
    </row>
    <row r="50" spans="1:9" s="17" customFormat="1" ht="13.5" thickBot="1" x14ac:dyDescent="0.25">
      <c r="A50" s="29"/>
      <c r="B50" s="13"/>
      <c r="C50" s="23"/>
      <c r="D50" s="10" t="s">
        <v>3</v>
      </c>
      <c r="E50" s="18" t="s">
        <v>4</v>
      </c>
      <c r="F50" s="18"/>
      <c r="G50" s="48">
        <f>Alusparameetrid!Y37</f>
        <v>1</v>
      </c>
      <c r="H50" s="8"/>
      <c r="I50" s="5"/>
    </row>
    <row r="51" spans="1:9" s="17" customFormat="1" ht="13.5" thickBot="1" x14ac:dyDescent="0.25">
      <c r="A51" s="27" t="s">
        <v>41</v>
      </c>
      <c r="B51" s="24"/>
      <c r="C51" s="22"/>
      <c r="D51" s="12"/>
      <c r="E51" s="19"/>
      <c r="F51" s="12"/>
      <c r="G51" s="35"/>
      <c r="H51" s="16"/>
      <c r="I51" s="5"/>
    </row>
    <row r="52" spans="1:9" ht="15.75" thickBot="1" x14ac:dyDescent="0.3">
      <c r="A52" s="29"/>
      <c r="B52" s="11" t="s">
        <v>32</v>
      </c>
      <c r="C52" s="24"/>
      <c r="D52" s="12" t="s">
        <v>22</v>
      </c>
      <c r="E52" s="19" t="s">
        <v>5</v>
      </c>
      <c r="F52" s="52" t="s">
        <v>0</v>
      </c>
      <c r="G52" s="19">
        <f>Alusparameetrid!Y39</f>
        <v>1.4</v>
      </c>
      <c r="H52" s="46">
        <f>IF($F$52="A",$G$52,IF($F$52="B",$G$53,IF($F$52="C",$G$54,$G$55)))</f>
        <v>0.9</v>
      </c>
      <c r="I52" s="41"/>
    </row>
    <row r="53" spans="1:9" x14ac:dyDescent="0.2">
      <c r="A53" s="29"/>
      <c r="B53" s="9"/>
      <c r="C53" s="17"/>
      <c r="D53" s="1" t="s">
        <v>23</v>
      </c>
      <c r="E53" s="5" t="s">
        <v>4</v>
      </c>
      <c r="F53" s="8"/>
      <c r="G53" s="53">
        <f>Alusparameetrid!Y40</f>
        <v>1</v>
      </c>
      <c r="H53" s="8"/>
      <c r="I53" s="5"/>
    </row>
    <row r="54" spans="1:9" x14ac:dyDescent="0.2">
      <c r="A54" s="29"/>
      <c r="B54" s="9"/>
      <c r="C54" s="17"/>
      <c r="D54" s="1" t="s">
        <v>24</v>
      </c>
      <c r="E54" s="5" t="s">
        <v>0</v>
      </c>
      <c r="F54" s="8"/>
      <c r="G54" s="53">
        <f>Alusparameetrid!Y41</f>
        <v>0.9</v>
      </c>
      <c r="H54" s="8"/>
      <c r="I54" s="5"/>
    </row>
    <row r="55" spans="1:9" x14ac:dyDescent="0.2">
      <c r="A55" s="29"/>
      <c r="B55" s="9"/>
      <c r="C55" s="17"/>
      <c r="D55" s="1" t="s">
        <v>25</v>
      </c>
      <c r="E55" s="5" t="s">
        <v>11</v>
      </c>
      <c r="F55" s="8"/>
      <c r="G55" s="5">
        <f>Alusparameetrid!Y42</f>
        <v>0.7</v>
      </c>
      <c r="H55" s="8"/>
      <c r="I55" s="5"/>
    </row>
    <row r="56" spans="1:9" ht="13.5" thickBot="1" x14ac:dyDescent="0.25">
      <c r="A56" s="29"/>
      <c r="B56" s="9"/>
      <c r="C56" s="17"/>
      <c r="D56" s="1"/>
      <c r="E56" s="5"/>
      <c r="F56" s="8"/>
      <c r="G56" s="5"/>
      <c r="H56" s="8"/>
      <c r="I56" s="5"/>
    </row>
    <row r="57" spans="1:9" ht="13.5" thickBot="1" x14ac:dyDescent="0.25">
      <c r="A57" s="27" t="s">
        <v>26</v>
      </c>
      <c r="B57" s="24"/>
      <c r="C57" s="32"/>
      <c r="D57" s="12"/>
      <c r="E57" s="19"/>
      <c r="F57" s="12"/>
      <c r="G57" s="35"/>
      <c r="H57" s="16"/>
      <c r="I57" s="5"/>
    </row>
    <row r="58" spans="1:9" ht="15.75" thickBot="1" x14ac:dyDescent="0.3">
      <c r="A58" s="29"/>
      <c r="B58" s="58" t="s">
        <v>27</v>
      </c>
      <c r="C58" s="24"/>
      <c r="D58" s="12" t="s">
        <v>28</v>
      </c>
      <c r="E58" s="19" t="s">
        <v>5</v>
      </c>
      <c r="F58" s="52" t="s">
        <v>4</v>
      </c>
      <c r="G58" s="35">
        <f>Alusparameetrid!Y45</f>
        <v>1.2</v>
      </c>
      <c r="H58" s="46">
        <f>IF($F$58="A",$G$58,IF($F$58="B",$G$59,$G$60))</f>
        <v>1</v>
      </c>
      <c r="I58" s="41"/>
    </row>
    <row r="59" spans="1:9" x14ac:dyDescent="0.2">
      <c r="A59" s="29"/>
      <c r="B59" s="9"/>
      <c r="C59" s="25"/>
      <c r="D59" s="1" t="s">
        <v>29</v>
      </c>
      <c r="E59" s="5" t="s">
        <v>4</v>
      </c>
      <c r="F59" s="8"/>
      <c r="G59" s="38">
        <f>Alusparameetrid!Y46</f>
        <v>1</v>
      </c>
      <c r="H59" s="8"/>
      <c r="I59" s="5"/>
    </row>
    <row r="60" spans="1:9" ht="13.5" thickBot="1" x14ac:dyDescent="0.25">
      <c r="A60" s="29"/>
      <c r="B60" s="13"/>
      <c r="C60" s="33"/>
      <c r="D60" s="10" t="s">
        <v>30</v>
      </c>
      <c r="E60" s="18" t="s">
        <v>0</v>
      </c>
      <c r="F60" s="15"/>
      <c r="G60" s="37">
        <f>Alusparameetrid!Y47</f>
        <v>0.8</v>
      </c>
      <c r="H60" s="15"/>
      <c r="I60" s="5"/>
    </row>
    <row r="61" spans="1:9" ht="15.75" thickBot="1" x14ac:dyDescent="0.3">
      <c r="A61" s="30"/>
      <c r="B61" s="13"/>
      <c r="C61" s="33" t="s">
        <v>70</v>
      </c>
      <c r="D61" s="10"/>
      <c r="E61" s="18" t="s">
        <v>71</v>
      </c>
      <c r="F61" s="52">
        <v>8</v>
      </c>
      <c r="G61" s="37"/>
      <c r="H61" s="57">
        <f>IF($F$61&gt;25,1.4,IF($F$61&gt;12,1,IF(F61&gt;8,0.8,0.6)))</f>
        <v>0.6</v>
      </c>
      <c r="I61" s="41"/>
    </row>
    <row r="62" spans="1:9" ht="13.5" thickBot="1" x14ac:dyDescent="0.25">
      <c r="A62" s="27" t="s">
        <v>34</v>
      </c>
      <c r="B62" s="24"/>
      <c r="C62" s="32"/>
      <c r="D62" s="12"/>
      <c r="E62" s="19"/>
      <c r="F62" s="12"/>
      <c r="G62" s="35"/>
      <c r="H62" s="8"/>
      <c r="I62" s="5"/>
    </row>
    <row r="63" spans="1:9" ht="13.5" thickBot="1" x14ac:dyDescent="0.25">
      <c r="A63" s="29"/>
      <c r="B63" s="11" t="s">
        <v>33</v>
      </c>
      <c r="C63" s="24"/>
      <c r="D63" s="12" t="s">
        <v>39</v>
      </c>
      <c r="E63" s="24" t="s">
        <v>9</v>
      </c>
      <c r="F63" s="52">
        <v>50</v>
      </c>
      <c r="G63" s="99"/>
      <c r="H63" s="16"/>
      <c r="I63" s="5"/>
    </row>
    <row r="64" spans="1:9" ht="15.75" thickBot="1" x14ac:dyDescent="0.3">
      <c r="A64" s="30"/>
      <c r="B64" s="13"/>
      <c r="C64" s="23"/>
      <c r="D64" s="10" t="s">
        <v>97</v>
      </c>
      <c r="E64" s="18" t="s">
        <v>9</v>
      </c>
      <c r="F64" s="52">
        <v>57</v>
      </c>
      <c r="G64" s="82">
        <f>$F$64/F63</f>
        <v>1.1399999999999999</v>
      </c>
      <c r="H64" s="47">
        <f>IF(G64&gt;1.15,1.1,IF(G64&gt;1,1,IF(G64&gt;0.9,0.8,0.6)))</f>
        <v>1</v>
      </c>
      <c r="I64" s="5"/>
    </row>
    <row r="65" spans="1:9" ht="6.75" customHeight="1" x14ac:dyDescent="0.2">
      <c r="A65" s="31"/>
      <c r="B65" s="17"/>
      <c r="C65" s="21"/>
      <c r="D65" s="1"/>
      <c r="E65" s="34"/>
      <c r="F65" s="2"/>
      <c r="G65" s="34"/>
      <c r="H65" s="1"/>
      <c r="I65" s="20"/>
    </row>
    <row r="66" spans="1:9" ht="16.5" thickBot="1" x14ac:dyDescent="0.3">
      <c r="C66" s="17"/>
      <c r="D66" s="1"/>
      <c r="E66" s="93" t="s">
        <v>57</v>
      </c>
      <c r="F66" s="94">
        <f>AVERAGE(H22:H64)</f>
        <v>0.92000000000000015</v>
      </c>
      <c r="G66" s="42" t="s">
        <v>94</v>
      </c>
      <c r="H66" s="95">
        <f>INT(F66*H20)</f>
        <v>41</v>
      </c>
    </row>
    <row r="67" spans="1:9" ht="16.5" thickBot="1" x14ac:dyDescent="0.3">
      <c r="G67" s="96" t="s">
        <v>95</v>
      </c>
      <c r="H67" s="97">
        <f>ROUND(H66/10,0)*10</f>
        <v>40</v>
      </c>
      <c r="I67" s="106" t="str">
        <f>IF(AND(H35&lt;=1,H67&gt;50),"Ülekäikude lahendus ei vasta piirkiirusele!","")</f>
        <v/>
      </c>
    </row>
    <row r="69" spans="1:9" x14ac:dyDescent="0.2">
      <c r="F69" s="4" t="s">
        <v>92</v>
      </c>
      <c r="G69" s="90">
        <f>MIN(G22:G64)</f>
        <v>0.6</v>
      </c>
    </row>
    <row r="70" spans="1:9" x14ac:dyDescent="0.2">
      <c r="C70" s="21"/>
      <c r="D70" s="2"/>
      <c r="E70" s="1"/>
      <c r="F70" s="4" t="s">
        <v>93</v>
      </c>
      <c r="G70" s="90">
        <f>MAX(G22:G64)</f>
        <v>1.4</v>
      </c>
      <c r="I70" s="40"/>
    </row>
    <row r="71" spans="1:9" x14ac:dyDescent="0.2">
      <c r="C71" s="21"/>
      <c r="D71" s="2"/>
      <c r="E71" s="1"/>
      <c r="F71" s="1"/>
      <c r="G71" s="1"/>
      <c r="I71" s="40"/>
    </row>
    <row r="72" spans="1:9" x14ac:dyDescent="0.2">
      <c r="C72" s="21"/>
      <c r="D72" s="2"/>
      <c r="E72" s="1"/>
      <c r="F72" s="1"/>
      <c r="G72" s="1"/>
      <c r="H72" s="1"/>
      <c r="I72" s="40"/>
    </row>
  </sheetData>
  <pageMargins left="0.7" right="0.7" top="0.75" bottom="0.75" header="0.3" footer="0.3"/>
  <pageSetup paperSize="9" orientation="portrait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/>
  <dimension ref="A1:I72"/>
  <sheetViews>
    <sheetView workbookViewId="0">
      <pane ySplit="1" topLeftCell="A41" activePane="bottomLeft" state="frozen"/>
      <selection activeCell="F62" sqref="F62"/>
      <selection pane="bottomLeft" activeCell="M16" sqref="M16"/>
    </sheetView>
  </sheetViews>
  <sheetFormatPr defaultColWidth="9.140625" defaultRowHeight="12.75" x14ac:dyDescent="0.2"/>
  <cols>
    <col min="1" max="1" width="3.7109375" style="28" customWidth="1"/>
    <col min="2" max="2" width="3.7109375" style="3" customWidth="1"/>
    <col min="3" max="3" width="27.140625" style="3" customWidth="1"/>
    <col min="4" max="4" width="37.85546875" style="4" bestFit="1" customWidth="1"/>
    <col min="5" max="5" width="5" style="4" customWidth="1"/>
    <col min="6" max="6" width="8.42578125" style="4" customWidth="1"/>
    <col min="7" max="7" width="7.85546875" style="4" customWidth="1"/>
    <col min="8" max="8" width="6.140625" style="4" customWidth="1"/>
    <col min="9" max="9" width="6.140625" style="43" bestFit="1" customWidth="1"/>
    <col min="10" max="10" width="5.5703125" style="3" bestFit="1" customWidth="1"/>
    <col min="11" max="16384" width="9.140625" style="3"/>
  </cols>
  <sheetData>
    <row r="1" spans="1:9" ht="16.5" thickBot="1" x14ac:dyDescent="0.3">
      <c r="A1" s="56" t="s">
        <v>69</v>
      </c>
      <c r="D1" s="3"/>
      <c r="E1" s="3"/>
      <c r="F1" s="3"/>
      <c r="G1" s="1"/>
      <c r="H1" s="45"/>
      <c r="I1" s="5"/>
    </row>
    <row r="2" spans="1:9" x14ac:dyDescent="0.2">
      <c r="B2" s="27" t="s">
        <v>44</v>
      </c>
      <c r="C2" s="24"/>
      <c r="D2" s="89" t="s">
        <v>43</v>
      </c>
      <c r="E2" s="24"/>
      <c r="F2" s="24"/>
      <c r="G2" s="12"/>
      <c r="H2" s="55"/>
      <c r="I2" s="5"/>
    </row>
    <row r="3" spans="1:9" ht="13.5" thickBot="1" x14ac:dyDescent="0.25">
      <c r="B3" s="62" t="s">
        <v>55</v>
      </c>
      <c r="C3" s="17"/>
      <c r="D3" s="1"/>
      <c r="E3" s="17"/>
      <c r="F3" s="17"/>
      <c r="G3" s="1"/>
      <c r="H3" s="44"/>
      <c r="I3" s="5"/>
    </row>
    <row r="4" spans="1:9" ht="15.75" thickBot="1" x14ac:dyDescent="0.3">
      <c r="B4" s="9"/>
      <c r="C4" s="17" t="s">
        <v>45</v>
      </c>
      <c r="D4" s="17" t="s">
        <v>54</v>
      </c>
      <c r="E4" s="1" t="s">
        <v>5</v>
      </c>
      <c r="F4" s="52" t="s">
        <v>5</v>
      </c>
      <c r="G4" s="1">
        <v>5</v>
      </c>
      <c r="H4" s="63">
        <f>IF(F4="A",5,IF(F4="B",4,IF(F4="C",3,IF(F4="D",2,IF(F4="E",2,1)))))</f>
        <v>5</v>
      </c>
      <c r="I4" s="5"/>
    </row>
    <row r="5" spans="1:9" x14ac:dyDescent="0.2">
      <c r="B5" s="9"/>
      <c r="C5" s="17" t="s">
        <v>46</v>
      </c>
      <c r="D5" s="17" t="s">
        <v>6</v>
      </c>
      <c r="E5" s="1" t="s">
        <v>4</v>
      </c>
      <c r="F5" s="17"/>
      <c r="G5" s="1">
        <v>4</v>
      </c>
      <c r="H5" s="44"/>
      <c r="I5" s="5"/>
    </row>
    <row r="6" spans="1:9" x14ac:dyDescent="0.2">
      <c r="B6" s="62" t="s">
        <v>48</v>
      </c>
      <c r="C6" s="17"/>
      <c r="D6" s="17"/>
      <c r="E6" s="1"/>
      <c r="F6" s="17"/>
      <c r="G6" s="1"/>
      <c r="H6" s="44"/>
      <c r="I6" s="5"/>
    </row>
    <row r="7" spans="1:9" x14ac:dyDescent="0.2">
      <c r="B7" s="9"/>
      <c r="C7" s="17" t="s">
        <v>50</v>
      </c>
      <c r="D7" s="17" t="s">
        <v>59</v>
      </c>
      <c r="E7" s="1" t="s">
        <v>0</v>
      </c>
      <c r="F7" s="17"/>
      <c r="G7" s="1">
        <v>3</v>
      </c>
      <c r="H7" s="44"/>
      <c r="I7" s="5"/>
    </row>
    <row r="8" spans="1:9" x14ac:dyDescent="0.2">
      <c r="B8" s="9"/>
      <c r="C8" s="17" t="s">
        <v>47</v>
      </c>
      <c r="D8" s="17" t="s">
        <v>59</v>
      </c>
      <c r="E8" s="1" t="s">
        <v>11</v>
      </c>
      <c r="F8" s="17"/>
      <c r="G8" s="1">
        <v>2</v>
      </c>
      <c r="H8" s="44"/>
      <c r="I8" s="5"/>
    </row>
    <row r="9" spans="1:9" x14ac:dyDescent="0.2">
      <c r="B9" s="9"/>
      <c r="C9" s="17" t="s">
        <v>49</v>
      </c>
      <c r="D9" s="17" t="s">
        <v>7</v>
      </c>
      <c r="E9" s="1" t="s">
        <v>52</v>
      </c>
      <c r="F9" s="17"/>
      <c r="G9" s="1">
        <v>2</v>
      </c>
      <c r="H9" s="44"/>
      <c r="I9" s="5"/>
    </row>
    <row r="10" spans="1:9" ht="13.5" thickBot="1" x14ac:dyDescent="0.25">
      <c r="B10" s="64"/>
      <c r="C10" s="60" t="s">
        <v>51</v>
      </c>
      <c r="D10" s="60" t="s">
        <v>60</v>
      </c>
      <c r="E10" s="61" t="s">
        <v>53</v>
      </c>
      <c r="F10" s="17"/>
      <c r="G10" s="61">
        <v>1</v>
      </c>
      <c r="H10" s="65"/>
      <c r="I10" s="5"/>
    </row>
    <row r="11" spans="1:9" ht="15.75" thickBot="1" x14ac:dyDescent="0.3">
      <c r="B11" s="66"/>
      <c r="C11" s="67"/>
      <c r="D11" s="68" t="s">
        <v>42</v>
      </c>
      <c r="E11" s="67"/>
      <c r="F11" s="52">
        <v>562</v>
      </c>
      <c r="G11" s="98"/>
      <c r="H11" s="69">
        <f>IF(F11&lt;100,1,IF(F11&lt;200,2,IF(F11&lt;600,3,IF(F11&lt;1200,4,IF(F11&lt;2400,5,6)))))</f>
        <v>3</v>
      </c>
      <c r="I11" s="5"/>
    </row>
    <row r="12" spans="1:9" ht="6" customHeight="1" thickBot="1" x14ac:dyDescent="0.25"/>
    <row r="13" spans="1:9" ht="15.75" thickBot="1" x14ac:dyDescent="0.3">
      <c r="B13" s="11"/>
      <c r="C13" s="24" t="s">
        <v>66</v>
      </c>
      <c r="D13" s="24" t="s">
        <v>61</v>
      </c>
      <c r="E13" s="12" t="s">
        <v>5</v>
      </c>
      <c r="F13" s="52" t="s">
        <v>5</v>
      </c>
      <c r="G13" s="12">
        <v>1</v>
      </c>
      <c r="H13" s="46">
        <f>IF(F13="A",1,IF(F13="B",2,IF(F13="C",3,IF(F13="D",4,5))))</f>
        <v>1</v>
      </c>
      <c r="I13" s="5"/>
    </row>
    <row r="14" spans="1:9" x14ac:dyDescent="0.2">
      <c r="B14" s="9"/>
      <c r="C14" s="17"/>
      <c r="D14" s="17" t="s">
        <v>62</v>
      </c>
      <c r="E14" s="1" t="s">
        <v>4</v>
      </c>
      <c r="F14" s="17"/>
      <c r="G14" s="1">
        <v>2</v>
      </c>
      <c r="H14" s="44"/>
      <c r="I14" s="5"/>
    </row>
    <row r="15" spans="1:9" x14ac:dyDescent="0.2">
      <c r="B15" s="9"/>
      <c r="C15" s="17"/>
      <c r="D15" s="17" t="s">
        <v>63</v>
      </c>
      <c r="E15" s="1" t="s">
        <v>0</v>
      </c>
      <c r="F15" s="17"/>
      <c r="G15" s="1">
        <v>3</v>
      </c>
      <c r="H15" s="8"/>
      <c r="I15" s="40"/>
    </row>
    <row r="16" spans="1:9" x14ac:dyDescent="0.2">
      <c r="B16" s="9"/>
      <c r="C16" s="17"/>
      <c r="D16" s="17" t="s">
        <v>65</v>
      </c>
      <c r="E16" s="1" t="s">
        <v>11</v>
      </c>
      <c r="F16" s="17"/>
      <c r="G16" s="1">
        <v>4</v>
      </c>
      <c r="H16" s="8"/>
      <c r="I16" s="40"/>
    </row>
    <row r="17" spans="1:9" ht="13.5" thickBot="1" x14ac:dyDescent="0.25">
      <c r="B17" s="13"/>
      <c r="C17" s="23"/>
      <c r="D17" s="23" t="s">
        <v>64</v>
      </c>
      <c r="E17" s="10" t="s">
        <v>52</v>
      </c>
      <c r="F17" s="23"/>
      <c r="G17" s="10">
        <v>5</v>
      </c>
      <c r="H17" s="15"/>
      <c r="I17" s="40"/>
    </row>
    <row r="18" spans="1:9" ht="5.25" customHeight="1" x14ac:dyDescent="0.2">
      <c r="D18" s="3"/>
      <c r="F18" s="3"/>
      <c r="G18" s="50"/>
      <c r="H18" s="1"/>
      <c r="I18" s="40"/>
    </row>
    <row r="19" spans="1:9" ht="15" x14ac:dyDescent="0.25">
      <c r="D19" s="3"/>
      <c r="E19" s="91" t="s">
        <v>56</v>
      </c>
      <c r="F19" s="92">
        <f>H13*10+MAX(H4,H11)</f>
        <v>15</v>
      </c>
      <c r="G19" s="100" t="s">
        <v>96</v>
      </c>
    </row>
    <row r="20" spans="1:9" ht="15" customHeight="1" thickBot="1" x14ac:dyDescent="0.3">
      <c r="A20" s="56" t="s">
        <v>68</v>
      </c>
      <c r="E20" s="3"/>
      <c r="F20" s="5"/>
      <c r="G20" s="50"/>
      <c r="H20" s="95">
        <f>VLOOKUP(F19,Alusparameetrid!P4:Q28,2,FALSE)</f>
        <v>40</v>
      </c>
      <c r="I20" s="40"/>
    </row>
    <row r="21" spans="1:9" ht="13.5" thickBot="1" x14ac:dyDescent="0.25">
      <c r="A21" s="27" t="s">
        <v>40</v>
      </c>
      <c r="B21" s="24"/>
      <c r="C21" s="24"/>
      <c r="D21" s="24"/>
      <c r="E21" s="24"/>
      <c r="F21" s="12"/>
      <c r="G21" s="54"/>
      <c r="H21" s="16"/>
      <c r="I21" s="40"/>
    </row>
    <row r="22" spans="1:9" ht="15.75" thickBot="1" x14ac:dyDescent="0.3">
      <c r="A22" s="29"/>
      <c r="B22" s="11" t="s">
        <v>38</v>
      </c>
      <c r="C22" s="24"/>
      <c r="D22" s="12">
        <v>1</v>
      </c>
      <c r="E22" s="12" t="s">
        <v>5</v>
      </c>
      <c r="F22" s="52" t="s">
        <v>5</v>
      </c>
      <c r="G22" s="51">
        <f>Alusparameetrid!Y9</f>
        <v>0.8</v>
      </c>
      <c r="H22" s="46">
        <f>IF($F$22="A",$G$22,IF($F$22="B",$G$23,$G$24))</f>
        <v>0.8</v>
      </c>
      <c r="I22" s="40"/>
    </row>
    <row r="23" spans="1:9" x14ac:dyDescent="0.2">
      <c r="A23" s="29"/>
      <c r="B23" s="9"/>
      <c r="C23" s="17"/>
      <c r="D23" s="1">
        <v>2</v>
      </c>
      <c r="E23" s="1" t="s">
        <v>4</v>
      </c>
      <c r="F23" s="17"/>
      <c r="G23" s="7">
        <f>Alusparameetrid!Y10</f>
        <v>1.1000000000000001</v>
      </c>
      <c r="H23" s="8"/>
      <c r="I23" s="40"/>
    </row>
    <row r="24" spans="1:9" ht="13.5" thickBot="1" x14ac:dyDescent="0.25">
      <c r="A24" s="29"/>
      <c r="B24" s="13"/>
      <c r="C24" s="23"/>
      <c r="D24" s="10" t="s">
        <v>37</v>
      </c>
      <c r="E24" s="10" t="s">
        <v>0</v>
      </c>
      <c r="F24" s="10"/>
      <c r="G24" s="39">
        <f>Alusparameetrid!Y11</f>
        <v>1.3</v>
      </c>
      <c r="H24" s="15"/>
      <c r="I24" s="40"/>
    </row>
    <row r="25" spans="1:9" ht="13.5" thickBot="1" x14ac:dyDescent="0.25">
      <c r="A25" s="30"/>
      <c r="B25" s="23"/>
      <c r="C25" s="26"/>
      <c r="D25" s="10"/>
      <c r="E25" s="18"/>
      <c r="F25" s="18"/>
      <c r="G25" s="18"/>
      <c r="H25" s="15"/>
      <c r="I25" s="40"/>
    </row>
    <row r="26" spans="1:9" ht="13.5" thickBot="1" x14ac:dyDescent="0.25">
      <c r="A26" s="27" t="s">
        <v>15</v>
      </c>
      <c r="B26" s="24"/>
      <c r="C26" s="22"/>
      <c r="D26" s="12"/>
      <c r="E26" s="19"/>
      <c r="F26" s="24"/>
      <c r="G26" s="19"/>
      <c r="H26" s="16"/>
      <c r="I26" s="40"/>
    </row>
    <row r="27" spans="1:9" ht="15.75" thickBot="1" x14ac:dyDescent="0.3">
      <c r="A27" s="29"/>
      <c r="B27" s="11" t="s">
        <v>2</v>
      </c>
      <c r="C27" s="24"/>
      <c r="D27" s="12" t="s">
        <v>10</v>
      </c>
      <c r="E27" s="19" t="s">
        <v>5</v>
      </c>
      <c r="F27" s="52" t="s">
        <v>0</v>
      </c>
      <c r="G27" s="49">
        <f>Alusparameetrid!Y14</f>
        <v>1.1000000000000001</v>
      </c>
      <c r="H27" s="46">
        <f>IF($F$27="A",$G$27,IF($F$27="B",$G$28,$G$29))</f>
        <v>1</v>
      </c>
      <c r="I27" s="41"/>
    </row>
    <row r="28" spans="1:9" x14ac:dyDescent="0.2">
      <c r="A28" s="29"/>
      <c r="B28" s="9"/>
      <c r="C28" s="17"/>
      <c r="D28" s="1" t="s">
        <v>8</v>
      </c>
      <c r="E28" s="5" t="s">
        <v>4</v>
      </c>
      <c r="F28" s="1"/>
      <c r="G28" s="6">
        <f>Alusparameetrid!Y15</f>
        <v>0.8</v>
      </c>
      <c r="H28" s="8"/>
      <c r="I28" s="5"/>
    </row>
    <row r="29" spans="1:9" ht="13.5" thickBot="1" x14ac:dyDescent="0.25">
      <c r="A29" s="30"/>
      <c r="B29" s="13" t="s">
        <v>16</v>
      </c>
      <c r="C29" s="23"/>
      <c r="D29" s="10" t="s">
        <v>58</v>
      </c>
      <c r="E29" s="18" t="s">
        <v>0</v>
      </c>
      <c r="F29" s="10"/>
      <c r="G29" s="48">
        <f>Alusparameetrid!Y16</f>
        <v>1</v>
      </c>
      <c r="H29" s="15"/>
      <c r="I29" s="5"/>
    </row>
    <row r="30" spans="1:9" ht="13.5" thickBot="1" x14ac:dyDescent="0.25">
      <c r="A30" s="27" t="s">
        <v>13</v>
      </c>
      <c r="B30" s="24"/>
      <c r="C30" s="22"/>
      <c r="D30" s="12"/>
      <c r="E30" s="19"/>
      <c r="F30" s="12"/>
      <c r="G30" s="6"/>
      <c r="H30" s="8"/>
      <c r="I30" s="5"/>
    </row>
    <row r="31" spans="1:9" ht="15.75" thickBot="1" x14ac:dyDescent="0.3">
      <c r="A31" s="29"/>
      <c r="B31" s="11" t="s">
        <v>14</v>
      </c>
      <c r="C31" s="22"/>
      <c r="D31" s="12" t="s">
        <v>73</v>
      </c>
      <c r="E31" s="19" t="s">
        <v>5</v>
      </c>
      <c r="F31" s="52" t="s">
        <v>4</v>
      </c>
      <c r="G31" s="35">
        <f>Alusparameetrid!Y18</f>
        <v>1.2</v>
      </c>
      <c r="H31" s="46">
        <f>IF($F$31="A",$G$31,IF($F$31="B",$G$32,IF($F$31="C",$G$33,$G$34)))</f>
        <v>1</v>
      </c>
      <c r="I31" s="41"/>
    </row>
    <row r="32" spans="1:9" x14ac:dyDescent="0.2">
      <c r="A32" s="29"/>
      <c r="B32" s="9"/>
      <c r="C32" s="14"/>
      <c r="D32" s="1" t="s">
        <v>36</v>
      </c>
      <c r="E32" s="5" t="s">
        <v>4</v>
      </c>
      <c r="F32" s="1"/>
      <c r="G32" s="6">
        <f>Alusparameetrid!Y19</f>
        <v>1</v>
      </c>
      <c r="H32" s="8"/>
      <c r="I32" s="5"/>
    </row>
    <row r="33" spans="1:9" x14ac:dyDescent="0.2">
      <c r="A33" s="29"/>
      <c r="B33" s="9"/>
      <c r="C33" s="14"/>
      <c r="D33" s="1" t="s">
        <v>35</v>
      </c>
      <c r="E33" s="5" t="s">
        <v>0</v>
      </c>
      <c r="F33" s="1"/>
      <c r="G33" s="38">
        <f>Alusparameetrid!Y20</f>
        <v>0.8</v>
      </c>
      <c r="H33" s="8"/>
      <c r="I33" s="5"/>
    </row>
    <row r="34" spans="1:9" ht="13.5" thickBot="1" x14ac:dyDescent="0.25">
      <c r="A34" s="29"/>
      <c r="B34" s="13"/>
      <c r="C34" s="80" t="s">
        <v>74</v>
      </c>
      <c r="D34" s="10" t="s">
        <v>75</v>
      </c>
      <c r="E34" s="18" t="s">
        <v>11</v>
      </c>
      <c r="F34" s="10"/>
      <c r="G34" s="37">
        <f>Alusparameetrid!Y21</f>
        <v>0.6</v>
      </c>
      <c r="H34" s="15"/>
      <c r="I34" s="5"/>
    </row>
    <row r="35" spans="1:9" ht="15.75" thickBot="1" x14ac:dyDescent="0.3">
      <c r="A35" s="29"/>
      <c r="B35" s="11" t="s">
        <v>76</v>
      </c>
      <c r="C35" s="24"/>
      <c r="D35" s="12" t="s">
        <v>78</v>
      </c>
      <c r="E35" s="19" t="s">
        <v>5</v>
      </c>
      <c r="F35" s="52" t="s">
        <v>11</v>
      </c>
      <c r="G35" s="6">
        <f>Alusparameetrid!Y22</f>
        <v>1.4</v>
      </c>
      <c r="H35" s="36">
        <f>IF($F$35="A",$G$35,IF($F$35="B",G36,IF($F$35="C",G37,IF($F$35="D",G38,IF(F35="E",G39,IF(F35="F",G40,$G$41))))))</f>
        <v>0.9</v>
      </c>
      <c r="I35" s="105" t="str">
        <f>IF(AND(H35&lt;=1,H67&gt;50),"Ülekäikude lahendus ei vasta piirkiirusele!","")</f>
        <v/>
      </c>
    </row>
    <row r="36" spans="1:9" ht="15" x14ac:dyDescent="0.25">
      <c r="A36" s="29"/>
      <c r="B36" s="9"/>
      <c r="C36" s="17"/>
      <c r="D36" s="1" t="s">
        <v>77</v>
      </c>
      <c r="E36" s="5" t="s">
        <v>4</v>
      </c>
      <c r="F36" s="81"/>
      <c r="G36" s="6">
        <f>Alusparameetrid!Y23</f>
        <v>1.2</v>
      </c>
      <c r="H36" s="63"/>
      <c r="I36" s="41"/>
    </row>
    <row r="37" spans="1:9" x14ac:dyDescent="0.2">
      <c r="A37" s="29"/>
      <c r="B37" s="9"/>
      <c r="C37" s="17"/>
      <c r="D37" s="1" t="s">
        <v>87</v>
      </c>
      <c r="E37" s="5" t="s">
        <v>0</v>
      </c>
      <c r="F37" s="8"/>
      <c r="G37" s="38">
        <f>Alusparameetrid!Y24</f>
        <v>1</v>
      </c>
      <c r="H37" s="8"/>
      <c r="I37" s="5"/>
    </row>
    <row r="38" spans="1:9" x14ac:dyDescent="0.2">
      <c r="A38" s="29"/>
      <c r="B38" s="9"/>
      <c r="C38" s="17"/>
      <c r="D38" s="1" t="s">
        <v>88</v>
      </c>
      <c r="E38" s="5" t="s">
        <v>11</v>
      </c>
      <c r="F38" s="8"/>
      <c r="G38" s="38">
        <f>Alusparameetrid!Y25</f>
        <v>0.9</v>
      </c>
      <c r="H38" s="8"/>
      <c r="I38" s="5"/>
    </row>
    <row r="39" spans="1:9" x14ac:dyDescent="0.2">
      <c r="A39" s="29"/>
      <c r="B39" s="9"/>
      <c r="C39" s="17"/>
      <c r="D39" s="1" t="s">
        <v>89</v>
      </c>
      <c r="E39" s="5" t="s">
        <v>52</v>
      </c>
      <c r="F39" s="8"/>
      <c r="G39" s="38">
        <f>Alusparameetrid!Y26</f>
        <v>0.8</v>
      </c>
      <c r="H39" s="8"/>
      <c r="I39" s="5"/>
    </row>
    <row r="40" spans="1:9" x14ac:dyDescent="0.2">
      <c r="A40" s="29"/>
      <c r="B40" s="9"/>
      <c r="C40" s="17"/>
      <c r="D40" s="1" t="s">
        <v>91</v>
      </c>
      <c r="E40" s="5" t="s">
        <v>53</v>
      </c>
      <c r="F40" s="8"/>
      <c r="G40" s="38">
        <f>Alusparameetrid!Y27</f>
        <v>0.7</v>
      </c>
      <c r="H40" s="8"/>
      <c r="I40" s="5"/>
    </row>
    <row r="41" spans="1:9" ht="13.5" thickBot="1" x14ac:dyDescent="0.25">
      <c r="A41" s="29"/>
      <c r="B41" s="13"/>
      <c r="C41" s="23"/>
      <c r="D41" s="10" t="s">
        <v>90</v>
      </c>
      <c r="E41" s="18" t="s">
        <v>79</v>
      </c>
      <c r="F41" s="15"/>
      <c r="G41" s="48">
        <f>Alusparameetrid!Y28</f>
        <v>1</v>
      </c>
      <c r="H41" s="15"/>
      <c r="I41" s="5"/>
    </row>
    <row r="42" spans="1:9" s="17" customFormat="1" ht="13.5" thickBot="1" x14ac:dyDescent="0.25">
      <c r="A42" s="29"/>
      <c r="B42" s="11" t="s">
        <v>12</v>
      </c>
      <c r="C42" s="22"/>
      <c r="D42" s="12"/>
      <c r="E42" s="19"/>
      <c r="F42" s="12"/>
      <c r="G42" s="35"/>
      <c r="H42" s="16"/>
      <c r="I42" s="5"/>
    </row>
    <row r="43" spans="1:9" ht="15.75" thickBot="1" x14ac:dyDescent="0.3">
      <c r="A43" s="29"/>
      <c r="B43" s="9"/>
      <c r="C43" s="17" t="s">
        <v>17</v>
      </c>
      <c r="D43" s="1" t="s">
        <v>18</v>
      </c>
      <c r="E43" s="1" t="s">
        <v>5</v>
      </c>
      <c r="F43" s="52" t="s">
        <v>4</v>
      </c>
      <c r="G43" s="7">
        <f>Alusparameetrid!Y30</f>
        <v>0.6</v>
      </c>
      <c r="H43" s="36">
        <f>IF($F$43="A",$G$43,IF($F$43="B",$G$44,IF($F$43="C",$G$45,IF(F43="D",G46,$G$47))))</f>
        <v>0.8</v>
      </c>
      <c r="I43" s="41"/>
    </row>
    <row r="44" spans="1:9" x14ac:dyDescent="0.2">
      <c r="A44" s="29"/>
      <c r="B44" s="9"/>
      <c r="C44" s="14"/>
      <c r="D44" s="1" t="s">
        <v>19</v>
      </c>
      <c r="E44" s="1" t="s">
        <v>4</v>
      </c>
      <c r="F44" s="1"/>
      <c r="G44" s="7">
        <f>Alusparameetrid!Y31</f>
        <v>0.8</v>
      </c>
      <c r="H44" s="8"/>
      <c r="I44" s="5"/>
    </row>
    <row r="45" spans="1:9" x14ac:dyDescent="0.2">
      <c r="A45" s="29"/>
      <c r="B45" s="9"/>
      <c r="C45" s="17"/>
      <c r="D45" s="1" t="s">
        <v>72</v>
      </c>
      <c r="E45" s="1" t="s">
        <v>0</v>
      </c>
      <c r="F45" s="5"/>
      <c r="G45" s="79">
        <f>Alusparameetrid!Y32</f>
        <v>0.9</v>
      </c>
      <c r="H45" s="8"/>
      <c r="I45" s="5"/>
    </row>
    <row r="46" spans="1:9" x14ac:dyDescent="0.2">
      <c r="A46" s="29"/>
      <c r="B46" s="9"/>
      <c r="C46" s="17"/>
      <c r="D46" s="1" t="s">
        <v>20</v>
      </c>
      <c r="E46" s="1" t="s">
        <v>11</v>
      </c>
      <c r="F46" s="5"/>
      <c r="G46" s="79">
        <f>Alusparameetrid!Y33</f>
        <v>1</v>
      </c>
      <c r="H46" s="8"/>
      <c r="I46" s="5"/>
    </row>
    <row r="47" spans="1:9" ht="13.5" thickBot="1" x14ac:dyDescent="0.25">
      <c r="A47" s="30"/>
      <c r="B47" s="13"/>
      <c r="C47" s="23"/>
      <c r="D47" s="10" t="s">
        <v>21</v>
      </c>
      <c r="E47" s="10" t="s">
        <v>52</v>
      </c>
      <c r="F47" s="18"/>
      <c r="G47" s="39">
        <f>Alusparameetrid!Y34</f>
        <v>1.2</v>
      </c>
      <c r="H47" s="15"/>
      <c r="I47" s="5"/>
    </row>
    <row r="48" spans="1:9" s="17" customFormat="1" ht="13.5" thickBot="1" x14ac:dyDescent="0.25">
      <c r="A48" s="27" t="s">
        <v>31</v>
      </c>
      <c r="B48" s="24"/>
      <c r="C48" s="24"/>
      <c r="D48" s="12"/>
      <c r="E48" s="19"/>
      <c r="F48" s="19"/>
      <c r="G48" s="6"/>
      <c r="H48" s="8"/>
      <c r="I48" s="5"/>
    </row>
    <row r="49" spans="1:9" s="17" customFormat="1" ht="15.75" thickBot="1" x14ac:dyDescent="0.3">
      <c r="A49" s="29"/>
      <c r="B49" s="11" t="s">
        <v>80</v>
      </c>
      <c r="C49" s="24"/>
      <c r="D49" s="12" t="s">
        <v>1</v>
      </c>
      <c r="E49" s="19" t="s">
        <v>5</v>
      </c>
      <c r="F49" s="52" t="s">
        <v>5</v>
      </c>
      <c r="G49" s="35">
        <f>Alusparameetrid!Y36</f>
        <v>0.8</v>
      </c>
      <c r="H49" s="46">
        <f>IF($F$49="A",$G$49,$G$50)</f>
        <v>0.8</v>
      </c>
      <c r="I49" s="41"/>
    </row>
    <row r="50" spans="1:9" s="17" customFormat="1" ht="13.5" thickBot="1" x14ac:dyDescent="0.25">
      <c r="A50" s="29"/>
      <c r="B50" s="13"/>
      <c r="C50" s="23"/>
      <c r="D50" s="10" t="s">
        <v>3</v>
      </c>
      <c r="E50" s="18" t="s">
        <v>4</v>
      </c>
      <c r="F50" s="18"/>
      <c r="G50" s="48">
        <f>Alusparameetrid!Y37</f>
        <v>1</v>
      </c>
      <c r="H50" s="8"/>
      <c r="I50" s="5"/>
    </row>
    <row r="51" spans="1:9" s="17" customFormat="1" ht="13.5" thickBot="1" x14ac:dyDescent="0.25">
      <c r="A51" s="27" t="s">
        <v>41</v>
      </c>
      <c r="B51" s="24"/>
      <c r="C51" s="22"/>
      <c r="D51" s="12"/>
      <c r="E51" s="19"/>
      <c r="F51" s="12"/>
      <c r="G51" s="35"/>
      <c r="H51" s="16"/>
      <c r="I51" s="5"/>
    </row>
    <row r="52" spans="1:9" ht="15.75" thickBot="1" x14ac:dyDescent="0.3">
      <c r="A52" s="29"/>
      <c r="B52" s="11" t="s">
        <v>32</v>
      </c>
      <c r="C52" s="24"/>
      <c r="D52" s="12" t="s">
        <v>22</v>
      </c>
      <c r="E52" s="19" t="s">
        <v>5</v>
      </c>
      <c r="F52" s="52" t="s">
        <v>0</v>
      </c>
      <c r="G52" s="19">
        <f>Alusparameetrid!Y39</f>
        <v>1.4</v>
      </c>
      <c r="H52" s="46">
        <f>IF($F$52="A",$G$52,IF($F$52="B",$G$53,IF($F$52="C",$G$54,$G$55)))</f>
        <v>0.9</v>
      </c>
      <c r="I52" s="41"/>
    </row>
    <row r="53" spans="1:9" x14ac:dyDescent="0.2">
      <c r="A53" s="29"/>
      <c r="B53" s="9"/>
      <c r="C53" s="17"/>
      <c r="D53" s="1" t="s">
        <v>23</v>
      </c>
      <c r="E53" s="5" t="s">
        <v>4</v>
      </c>
      <c r="F53" s="8"/>
      <c r="G53" s="53">
        <f>Alusparameetrid!Y40</f>
        <v>1</v>
      </c>
      <c r="H53" s="8"/>
      <c r="I53" s="5"/>
    </row>
    <row r="54" spans="1:9" x14ac:dyDescent="0.2">
      <c r="A54" s="29"/>
      <c r="B54" s="9"/>
      <c r="C54" s="17"/>
      <c r="D54" s="1" t="s">
        <v>24</v>
      </c>
      <c r="E54" s="5" t="s">
        <v>0</v>
      </c>
      <c r="F54" s="8"/>
      <c r="G54" s="53">
        <f>Alusparameetrid!Y41</f>
        <v>0.9</v>
      </c>
      <c r="H54" s="8"/>
      <c r="I54" s="5"/>
    </row>
    <row r="55" spans="1:9" x14ac:dyDescent="0.2">
      <c r="A55" s="29"/>
      <c r="B55" s="9"/>
      <c r="C55" s="17"/>
      <c r="D55" s="1" t="s">
        <v>25</v>
      </c>
      <c r="E55" s="5" t="s">
        <v>11</v>
      </c>
      <c r="F55" s="8"/>
      <c r="G55" s="5">
        <f>Alusparameetrid!Y42</f>
        <v>0.7</v>
      </c>
      <c r="H55" s="8"/>
      <c r="I55" s="5"/>
    </row>
    <row r="56" spans="1:9" ht="13.5" thickBot="1" x14ac:dyDescent="0.25">
      <c r="A56" s="29"/>
      <c r="B56" s="9"/>
      <c r="C56" s="17"/>
      <c r="D56" s="1"/>
      <c r="E56" s="5"/>
      <c r="F56" s="8"/>
      <c r="G56" s="5"/>
      <c r="H56" s="8"/>
      <c r="I56" s="5"/>
    </row>
    <row r="57" spans="1:9" ht="13.5" thickBot="1" x14ac:dyDescent="0.25">
      <c r="A57" s="27" t="s">
        <v>26</v>
      </c>
      <c r="B57" s="24"/>
      <c r="C57" s="32"/>
      <c r="D57" s="12"/>
      <c r="E57" s="19"/>
      <c r="F57" s="12"/>
      <c r="G57" s="35"/>
      <c r="H57" s="16"/>
      <c r="I57" s="5"/>
    </row>
    <row r="58" spans="1:9" ht="15.75" thickBot="1" x14ac:dyDescent="0.3">
      <c r="A58" s="29"/>
      <c r="B58" s="58" t="s">
        <v>27</v>
      </c>
      <c r="C58" s="24"/>
      <c r="D58" s="12" t="s">
        <v>28</v>
      </c>
      <c r="E58" s="19" t="s">
        <v>5</v>
      </c>
      <c r="F58" s="52" t="s">
        <v>4</v>
      </c>
      <c r="G58" s="35">
        <f>Alusparameetrid!Y45</f>
        <v>1.2</v>
      </c>
      <c r="H58" s="46">
        <f>IF($F$58="A",$G$58,IF($F$58="B",$G$59,$G$60))</f>
        <v>1</v>
      </c>
      <c r="I58" s="41"/>
    </row>
    <row r="59" spans="1:9" x14ac:dyDescent="0.2">
      <c r="A59" s="29"/>
      <c r="B59" s="9"/>
      <c r="C59" s="25"/>
      <c r="D59" s="1" t="s">
        <v>29</v>
      </c>
      <c r="E59" s="5" t="s">
        <v>4</v>
      </c>
      <c r="F59" s="8"/>
      <c r="G59" s="38">
        <f>Alusparameetrid!Y46</f>
        <v>1</v>
      </c>
      <c r="H59" s="8"/>
      <c r="I59" s="5"/>
    </row>
    <row r="60" spans="1:9" ht="13.5" thickBot="1" x14ac:dyDescent="0.25">
      <c r="A60" s="29"/>
      <c r="B60" s="13"/>
      <c r="C60" s="33"/>
      <c r="D60" s="10" t="s">
        <v>30</v>
      </c>
      <c r="E60" s="18" t="s">
        <v>0</v>
      </c>
      <c r="F60" s="15"/>
      <c r="G60" s="37">
        <f>Alusparameetrid!Y47</f>
        <v>0.8</v>
      </c>
      <c r="H60" s="15"/>
      <c r="I60" s="5"/>
    </row>
    <row r="61" spans="1:9" ht="15.75" thickBot="1" x14ac:dyDescent="0.3">
      <c r="A61" s="30"/>
      <c r="B61" s="13"/>
      <c r="C61" s="33" t="s">
        <v>70</v>
      </c>
      <c r="D61" s="10"/>
      <c r="E61" s="18" t="s">
        <v>71</v>
      </c>
      <c r="F61" s="52">
        <v>5</v>
      </c>
      <c r="G61" s="37"/>
      <c r="H61" s="57">
        <f>IF($F$61&gt;25,1.4,IF($F$61&gt;12,1,IF(F61&gt;8,0.8,0.6)))</f>
        <v>0.6</v>
      </c>
      <c r="I61" s="41"/>
    </row>
    <row r="62" spans="1:9" ht="13.5" thickBot="1" x14ac:dyDescent="0.25">
      <c r="A62" s="27" t="s">
        <v>34</v>
      </c>
      <c r="B62" s="24"/>
      <c r="C62" s="32"/>
      <c r="D62" s="12"/>
      <c r="E62" s="19"/>
      <c r="F62" s="12"/>
      <c r="G62" s="35"/>
      <c r="H62" s="8"/>
      <c r="I62" s="5"/>
    </row>
    <row r="63" spans="1:9" ht="13.5" thickBot="1" x14ac:dyDescent="0.25">
      <c r="A63" s="29"/>
      <c r="B63" s="11" t="s">
        <v>33</v>
      </c>
      <c r="C63" s="24"/>
      <c r="D63" s="12" t="s">
        <v>39</v>
      </c>
      <c r="E63" s="24" t="s">
        <v>9</v>
      </c>
      <c r="F63" s="52">
        <v>40</v>
      </c>
      <c r="G63" s="99"/>
      <c r="H63" s="16"/>
      <c r="I63" s="5"/>
    </row>
    <row r="64" spans="1:9" ht="15.75" thickBot="1" x14ac:dyDescent="0.3">
      <c r="A64" s="30"/>
      <c r="B64" s="13"/>
      <c r="C64" s="23"/>
      <c r="D64" s="10" t="s">
        <v>97</v>
      </c>
      <c r="E64" s="18" t="s">
        <v>9</v>
      </c>
      <c r="F64" s="52">
        <v>51</v>
      </c>
      <c r="G64" s="82">
        <f>$F$64/F63</f>
        <v>1.2749999999999999</v>
      </c>
      <c r="H64" s="47">
        <f>IF(G64&gt;1.15,1.1,IF(G64&gt;1,1,IF(G64&gt;0.9,0.8,0.6)))</f>
        <v>1.1000000000000001</v>
      </c>
      <c r="I64" s="5"/>
    </row>
    <row r="65" spans="1:9" ht="6.75" customHeight="1" x14ac:dyDescent="0.2">
      <c r="A65" s="31"/>
      <c r="B65" s="17"/>
      <c r="C65" s="21"/>
      <c r="D65" s="1"/>
      <c r="E65" s="34"/>
      <c r="F65" s="2"/>
      <c r="G65" s="34"/>
      <c r="H65" s="1"/>
      <c r="I65" s="20"/>
    </row>
    <row r="66" spans="1:9" ht="16.5" thickBot="1" x14ac:dyDescent="0.3">
      <c r="C66" s="17"/>
      <c r="D66" s="1"/>
      <c r="E66" s="93" t="s">
        <v>57</v>
      </c>
      <c r="F66" s="94">
        <f>AVERAGE(H22:H64)</f>
        <v>0.89</v>
      </c>
      <c r="G66" s="42" t="s">
        <v>94</v>
      </c>
      <c r="H66" s="95">
        <f>INT(F66*H20)</f>
        <v>35</v>
      </c>
    </row>
    <row r="67" spans="1:9" ht="16.5" thickBot="1" x14ac:dyDescent="0.3">
      <c r="G67" s="96" t="s">
        <v>95</v>
      </c>
      <c r="H67" s="97">
        <f>ROUND(H66/10,0)*10</f>
        <v>40</v>
      </c>
      <c r="I67" s="106" t="str">
        <f>IF(AND(H35&lt;=1,H67&gt;50),"Ülekäikude lahendus ei vasta piirkiirusele!","")</f>
        <v/>
      </c>
    </row>
    <row r="69" spans="1:9" x14ac:dyDescent="0.2">
      <c r="F69" s="4" t="s">
        <v>92</v>
      </c>
      <c r="G69" s="90">
        <f>MIN(G22:G64)</f>
        <v>0.6</v>
      </c>
    </row>
    <row r="70" spans="1:9" x14ac:dyDescent="0.2">
      <c r="C70" s="21"/>
      <c r="D70" s="2"/>
      <c r="E70" s="1"/>
      <c r="F70" s="4" t="s">
        <v>93</v>
      </c>
      <c r="G70" s="90">
        <f>MAX(G22:G64)</f>
        <v>1.4</v>
      </c>
      <c r="I70" s="40"/>
    </row>
    <row r="71" spans="1:9" x14ac:dyDescent="0.2">
      <c r="C71" s="21"/>
      <c r="D71" s="2"/>
      <c r="E71" s="1"/>
      <c r="F71" s="1"/>
      <c r="G71" s="1"/>
      <c r="I71" s="40"/>
    </row>
    <row r="72" spans="1:9" x14ac:dyDescent="0.2">
      <c r="C72" s="21"/>
      <c r="D72" s="2"/>
      <c r="E72" s="1"/>
      <c r="F72" s="1"/>
      <c r="G72" s="1"/>
      <c r="H72" s="1"/>
      <c r="I72" s="40"/>
    </row>
  </sheetData>
  <pageMargins left="0.7" right="0.7" top="0.75" bottom="0.75" header="0.3" footer="0.3"/>
  <pageSetup paperSize="9" orientation="portrait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I72"/>
  <sheetViews>
    <sheetView workbookViewId="0">
      <pane ySplit="1" topLeftCell="A2" activePane="bottomLeft" state="frozen"/>
      <selection activeCell="F62" sqref="F62"/>
      <selection pane="bottomLeft" activeCell="F12" sqref="F12"/>
    </sheetView>
  </sheetViews>
  <sheetFormatPr defaultColWidth="9.140625" defaultRowHeight="12.75" x14ac:dyDescent="0.2"/>
  <cols>
    <col min="1" max="1" width="3.7109375" style="28" customWidth="1"/>
    <col min="2" max="2" width="3.7109375" style="3" customWidth="1"/>
    <col min="3" max="3" width="27.140625" style="3" customWidth="1"/>
    <col min="4" max="4" width="37.85546875" style="4" bestFit="1" customWidth="1"/>
    <col min="5" max="5" width="5" style="4" customWidth="1"/>
    <col min="6" max="6" width="8.42578125" style="4" customWidth="1"/>
    <col min="7" max="7" width="7.85546875" style="4" customWidth="1"/>
    <col min="8" max="8" width="6.140625" style="4" customWidth="1"/>
    <col min="9" max="9" width="6.140625" style="43" bestFit="1" customWidth="1"/>
    <col min="10" max="10" width="5.5703125" style="3" bestFit="1" customWidth="1"/>
    <col min="11" max="16384" width="9.140625" style="3"/>
  </cols>
  <sheetData>
    <row r="1" spans="1:9" ht="16.5" thickBot="1" x14ac:dyDescent="0.3">
      <c r="A1" s="56" t="s">
        <v>69</v>
      </c>
      <c r="D1" s="3"/>
      <c r="E1" s="3"/>
      <c r="F1" s="3"/>
      <c r="G1" s="1"/>
      <c r="H1" s="45"/>
      <c r="I1" s="5"/>
    </row>
    <row r="2" spans="1:9" x14ac:dyDescent="0.2">
      <c r="B2" s="27" t="s">
        <v>44</v>
      </c>
      <c r="C2" s="24"/>
      <c r="D2" s="89" t="s">
        <v>43</v>
      </c>
      <c r="E2" s="24"/>
      <c r="F2" s="24"/>
      <c r="G2" s="12"/>
      <c r="H2" s="55"/>
      <c r="I2" s="5"/>
    </row>
    <row r="3" spans="1:9" ht="13.5" thickBot="1" x14ac:dyDescent="0.25">
      <c r="B3" s="62" t="s">
        <v>55</v>
      </c>
      <c r="C3" s="17"/>
      <c r="D3" s="1"/>
      <c r="E3" s="17"/>
      <c r="F3" s="17"/>
      <c r="G3" s="1"/>
      <c r="H3" s="44"/>
      <c r="I3" s="5"/>
    </row>
    <row r="4" spans="1:9" ht="15.75" thickBot="1" x14ac:dyDescent="0.3">
      <c r="B4" s="9"/>
      <c r="C4" s="17" t="s">
        <v>45</v>
      </c>
      <c r="D4" s="17" t="s">
        <v>54</v>
      </c>
      <c r="E4" s="1" t="s">
        <v>5</v>
      </c>
      <c r="F4" s="52" t="s">
        <v>4</v>
      </c>
      <c r="G4" s="1">
        <v>5</v>
      </c>
      <c r="H4" s="63">
        <f>IF(F4="A",5,IF(F4="B",4,IF(F4="C",3,IF(F4="D",2,IF(F4="E",2,1)))))</f>
        <v>4</v>
      </c>
      <c r="I4" s="5"/>
    </row>
    <row r="5" spans="1:9" x14ac:dyDescent="0.2">
      <c r="B5" s="9"/>
      <c r="C5" s="17" t="s">
        <v>46</v>
      </c>
      <c r="D5" s="17" t="s">
        <v>6</v>
      </c>
      <c r="E5" s="1" t="s">
        <v>4</v>
      </c>
      <c r="F5" s="17"/>
      <c r="G5" s="1">
        <v>4</v>
      </c>
      <c r="H5" s="44"/>
      <c r="I5" s="5"/>
    </row>
    <row r="6" spans="1:9" x14ac:dyDescent="0.2">
      <c r="B6" s="62" t="s">
        <v>48</v>
      </c>
      <c r="C6" s="17"/>
      <c r="D6" s="17"/>
      <c r="E6" s="1"/>
      <c r="F6" s="17"/>
      <c r="G6" s="1"/>
      <c r="H6" s="44"/>
      <c r="I6" s="5"/>
    </row>
    <row r="7" spans="1:9" x14ac:dyDescent="0.2">
      <c r="B7" s="9"/>
      <c r="C7" s="17" t="s">
        <v>50</v>
      </c>
      <c r="D7" s="17" t="s">
        <v>59</v>
      </c>
      <c r="E7" s="1" t="s">
        <v>0</v>
      </c>
      <c r="F7" s="17"/>
      <c r="G7" s="1">
        <v>3</v>
      </c>
      <c r="H7" s="44"/>
      <c r="I7" s="5"/>
    </row>
    <row r="8" spans="1:9" x14ac:dyDescent="0.2">
      <c r="B8" s="9"/>
      <c r="C8" s="17" t="s">
        <v>47</v>
      </c>
      <c r="D8" s="17" t="s">
        <v>59</v>
      </c>
      <c r="E8" s="1" t="s">
        <v>11</v>
      </c>
      <c r="F8" s="17"/>
      <c r="G8" s="1">
        <v>2</v>
      </c>
      <c r="H8" s="44"/>
      <c r="I8" s="5"/>
    </row>
    <row r="9" spans="1:9" x14ac:dyDescent="0.2">
      <c r="B9" s="9"/>
      <c r="C9" s="17" t="s">
        <v>49</v>
      </c>
      <c r="D9" s="17" t="s">
        <v>7</v>
      </c>
      <c r="E9" s="1" t="s">
        <v>52</v>
      </c>
      <c r="F9" s="17"/>
      <c r="G9" s="1">
        <v>2</v>
      </c>
      <c r="H9" s="44"/>
      <c r="I9" s="5"/>
    </row>
    <row r="10" spans="1:9" ht="13.5" thickBot="1" x14ac:dyDescent="0.25">
      <c r="B10" s="64"/>
      <c r="C10" s="60" t="s">
        <v>51</v>
      </c>
      <c r="D10" s="60" t="s">
        <v>60</v>
      </c>
      <c r="E10" s="61" t="s">
        <v>53</v>
      </c>
      <c r="F10" s="17"/>
      <c r="G10" s="61">
        <v>1</v>
      </c>
      <c r="H10" s="65"/>
      <c r="I10" s="5"/>
    </row>
    <row r="11" spans="1:9" ht="15.75" thickBot="1" x14ac:dyDescent="0.3">
      <c r="B11" s="66"/>
      <c r="C11" s="67"/>
      <c r="D11" s="68" t="s">
        <v>42</v>
      </c>
      <c r="E11" s="67"/>
      <c r="F11" s="52">
        <v>493</v>
      </c>
      <c r="G11" s="98"/>
      <c r="H11" s="69">
        <f>IF(F11&lt;100,1,IF(F11&lt;200,2,IF(F11&lt;600,3,IF(F11&lt;1200,4,IF(F11&lt;2400,5,6)))))</f>
        <v>3</v>
      </c>
      <c r="I11" s="5"/>
    </row>
    <row r="12" spans="1:9" ht="6" customHeight="1" thickBot="1" x14ac:dyDescent="0.25"/>
    <row r="13" spans="1:9" ht="15.75" thickBot="1" x14ac:dyDescent="0.3">
      <c r="B13" s="11"/>
      <c r="C13" s="24" t="s">
        <v>66</v>
      </c>
      <c r="D13" s="24" t="s">
        <v>61</v>
      </c>
      <c r="E13" s="12" t="s">
        <v>5</v>
      </c>
      <c r="F13" s="52" t="s">
        <v>5</v>
      </c>
      <c r="G13" s="12">
        <v>1</v>
      </c>
      <c r="H13" s="46">
        <f>IF(F13="A",1,IF(F13="B",2,IF(F13="C",3,IF(F13="D",4,5))))</f>
        <v>1</v>
      </c>
      <c r="I13" s="5"/>
    </row>
    <row r="14" spans="1:9" x14ac:dyDescent="0.2">
      <c r="B14" s="9"/>
      <c r="C14" s="17"/>
      <c r="D14" s="17" t="s">
        <v>62</v>
      </c>
      <c r="E14" s="1" t="s">
        <v>4</v>
      </c>
      <c r="F14" s="17"/>
      <c r="G14" s="1">
        <v>2</v>
      </c>
      <c r="H14" s="44"/>
      <c r="I14" s="5"/>
    </row>
    <row r="15" spans="1:9" x14ac:dyDescent="0.2">
      <c r="B15" s="9"/>
      <c r="C15" s="17"/>
      <c r="D15" s="17" t="s">
        <v>63</v>
      </c>
      <c r="E15" s="1" t="s">
        <v>0</v>
      </c>
      <c r="F15" s="17"/>
      <c r="G15" s="1">
        <v>3</v>
      </c>
      <c r="H15" s="8"/>
      <c r="I15" s="40"/>
    </row>
    <row r="16" spans="1:9" x14ac:dyDescent="0.2">
      <c r="B16" s="9"/>
      <c r="C16" s="17"/>
      <c r="D16" s="17" t="s">
        <v>65</v>
      </c>
      <c r="E16" s="1" t="s">
        <v>11</v>
      </c>
      <c r="F16" s="17"/>
      <c r="G16" s="1">
        <v>4</v>
      </c>
      <c r="H16" s="8"/>
      <c r="I16" s="40"/>
    </row>
    <row r="17" spans="1:9" ht="13.5" thickBot="1" x14ac:dyDescent="0.25">
      <c r="B17" s="13"/>
      <c r="C17" s="23"/>
      <c r="D17" s="23" t="s">
        <v>64</v>
      </c>
      <c r="E17" s="10" t="s">
        <v>52</v>
      </c>
      <c r="F17" s="23"/>
      <c r="G17" s="10">
        <v>5</v>
      </c>
      <c r="H17" s="15"/>
      <c r="I17" s="40"/>
    </row>
    <row r="18" spans="1:9" ht="5.25" customHeight="1" x14ac:dyDescent="0.2">
      <c r="D18" s="3"/>
      <c r="F18" s="3"/>
      <c r="G18" s="50"/>
      <c r="H18" s="1"/>
      <c r="I18" s="40"/>
    </row>
    <row r="19" spans="1:9" ht="15" x14ac:dyDescent="0.25">
      <c r="D19" s="3"/>
      <c r="E19" s="91" t="s">
        <v>56</v>
      </c>
      <c r="F19" s="92">
        <f>H13*10+MAX(H4,H11)</f>
        <v>14</v>
      </c>
      <c r="G19" s="100" t="s">
        <v>96</v>
      </c>
    </row>
    <row r="20" spans="1:9" ht="15" customHeight="1" thickBot="1" x14ac:dyDescent="0.3">
      <c r="A20" s="56" t="s">
        <v>68</v>
      </c>
      <c r="E20" s="3"/>
      <c r="F20" s="5"/>
      <c r="G20" s="50"/>
      <c r="H20" s="95">
        <f>VLOOKUP(F19,Alusparameetrid!P4:Q28,2,FALSE)</f>
        <v>30</v>
      </c>
      <c r="I20" s="40"/>
    </row>
    <row r="21" spans="1:9" ht="13.5" thickBot="1" x14ac:dyDescent="0.25">
      <c r="A21" s="27" t="s">
        <v>40</v>
      </c>
      <c r="B21" s="24"/>
      <c r="C21" s="24"/>
      <c r="D21" s="24"/>
      <c r="E21" s="24"/>
      <c r="F21" s="12"/>
      <c r="G21" s="54"/>
      <c r="H21" s="16"/>
      <c r="I21" s="40"/>
    </row>
    <row r="22" spans="1:9" ht="15.75" thickBot="1" x14ac:dyDescent="0.3">
      <c r="A22" s="29"/>
      <c r="B22" s="11" t="s">
        <v>38</v>
      </c>
      <c r="C22" s="24"/>
      <c r="D22" s="12">
        <v>1</v>
      </c>
      <c r="E22" s="12" t="s">
        <v>5</v>
      </c>
      <c r="F22" s="52" t="s">
        <v>5</v>
      </c>
      <c r="G22" s="51">
        <f>Alusparameetrid!Y9</f>
        <v>0.8</v>
      </c>
      <c r="H22" s="46">
        <f>IF($F$22="A",$G$22,IF($F$22="B",$G$23,$G$24))</f>
        <v>0.8</v>
      </c>
      <c r="I22" s="40"/>
    </row>
    <row r="23" spans="1:9" x14ac:dyDescent="0.2">
      <c r="A23" s="29"/>
      <c r="B23" s="9"/>
      <c r="C23" s="17"/>
      <c r="D23" s="1">
        <v>2</v>
      </c>
      <c r="E23" s="1" t="s">
        <v>4</v>
      </c>
      <c r="F23" s="17"/>
      <c r="G23" s="7">
        <f>Alusparameetrid!Y10</f>
        <v>1.1000000000000001</v>
      </c>
      <c r="H23" s="8"/>
      <c r="I23" s="40"/>
    </row>
    <row r="24" spans="1:9" ht="13.5" thickBot="1" x14ac:dyDescent="0.25">
      <c r="A24" s="29"/>
      <c r="B24" s="13"/>
      <c r="C24" s="23"/>
      <c r="D24" s="10" t="s">
        <v>37</v>
      </c>
      <c r="E24" s="10" t="s">
        <v>0</v>
      </c>
      <c r="F24" s="10"/>
      <c r="G24" s="39">
        <f>Alusparameetrid!Y11</f>
        <v>1.3</v>
      </c>
      <c r="H24" s="15"/>
      <c r="I24" s="40"/>
    </row>
    <row r="25" spans="1:9" ht="13.5" thickBot="1" x14ac:dyDescent="0.25">
      <c r="A25" s="30"/>
      <c r="B25" s="23"/>
      <c r="C25" s="26"/>
      <c r="D25" s="10"/>
      <c r="E25" s="18"/>
      <c r="F25" s="18"/>
      <c r="G25" s="18"/>
      <c r="H25" s="15"/>
      <c r="I25" s="40"/>
    </row>
    <row r="26" spans="1:9" ht="13.5" thickBot="1" x14ac:dyDescent="0.25">
      <c r="A26" s="27" t="s">
        <v>15</v>
      </c>
      <c r="B26" s="24"/>
      <c r="C26" s="22"/>
      <c r="D26" s="12"/>
      <c r="E26" s="19"/>
      <c r="F26" s="24"/>
      <c r="G26" s="19"/>
      <c r="H26" s="16"/>
      <c r="I26" s="40"/>
    </row>
    <row r="27" spans="1:9" ht="15.75" thickBot="1" x14ac:dyDescent="0.3">
      <c r="A27" s="29"/>
      <c r="B27" s="11" t="s">
        <v>2</v>
      </c>
      <c r="C27" s="24"/>
      <c r="D27" s="12" t="s">
        <v>10</v>
      </c>
      <c r="E27" s="19" t="s">
        <v>5</v>
      </c>
      <c r="F27" s="52" t="s">
        <v>0</v>
      </c>
      <c r="G27" s="49">
        <f>Alusparameetrid!Y14</f>
        <v>1.1000000000000001</v>
      </c>
      <c r="H27" s="46">
        <f>IF($F$27="A",$G$27,IF($F$27="B",$G$28,$G$29))</f>
        <v>1</v>
      </c>
      <c r="I27" s="41"/>
    </row>
    <row r="28" spans="1:9" x14ac:dyDescent="0.2">
      <c r="A28" s="29"/>
      <c r="B28" s="9"/>
      <c r="C28" s="17"/>
      <c r="D28" s="1" t="s">
        <v>8</v>
      </c>
      <c r="E28" s="5" t="s">
        <v>4</v>
      </c>
      <c r="F28" s="1"/>
      <c r="G28" s="6">
        <f>Alusparameetrid!Y15</f>
        <v>0.8</v>
      </c>
      <c r="H28" s="8"/>
      <c r="I28" s="5"/>
    </row>
    <row r="29" spans="1:9" ht="13.5" thickBot="1" x14ac:dyDescent="0.25">
      <c r="A29" s="30"/>
      <c r="B29" s="13" t="s">
        <v>16</v>
      </c>
      <c r="C29" s="23"/>
      <c r="D29" s="10" t="s">
        <v>58</v>
      </c>
      <c r="E29" s="18" t="s">
        <v>0</v>
      </c>
      <c r="F29" s="10"/>
      <c r="G29" s="48">
        <f>Alusparameetrid!Y16</f>
        <v>1</v>
      </c>
      <c r="H29" s="15"/>
      <c r="I29" s="5"/>
    </row>
    <row r="30" spans="1:9" ht="13.5" thickBot="1" x14ac:dyDescent="0.25">
      <c r="A30" s="27" t="s">
        <v>13</v>
      </c>
      <c r="B30" s="24"/>
      <c r="C30" s="22"/>
      <c r="D30" s="12"/>
      <c r="E30" s="19"/>
      <c r="F30" s="12"/>
      <c r="G30" s="6"/>
      <c r="H30" s="8"/>
      <c r="I30" s="5"/>
    </row>
    <row r="31" spans="1:9" ht="15.75" thickBot="1" x14ac:dyDescent="0.3">
      <c r="A31" s="29"/>
      <c r="B31" s="11" t="s">
        <v>14</v>
      </c>
      <c r="C31" s="22"/>
      <c r="D31" s="12" t="s">
        <v>73</v>
      </c>
      <c r="E31" s="19" t="s">
        <v>5</v>
      </c>
      <c r="F31" s="52" t="s">
        <v>4</v>
      </c>
      <c r="G31" s="35">
        <f>Alusparameetrid!Y18</f>
        <v>1.2</v>
      </c>
      <c r="H31" s="46">
        <f>IF($F$31="A",$G$31,IF($F$31="B",$G$32,IF($F$31="C",$G$33,$G$34)))</f>
        <v>1</v>
      </c>
      <c r="I31" s="41"/>
    </row>
    <row r="32" spans="1:9" x14ac:dyDescent="0.2">
      <c r="A32" s="29"/>
      <c r="B32" s="9"/>
      <c r="C32" s="14"/>
      <c r="D32" s="1" t="s">
        <v>36</v>
      </c>
      <c r="E32" s="5" t="s">
        <v>4</v>
      </c>
      <c r="F32" s="1"/>
      <c r="G32" s="6">
        <f>Alusparameetrid!Y19</f>
        <v>1</v>
      </c>
      <c r="H32" s="8"/>
      <c r="I32" s="5"/>
    </row>
    <row r="33" spans="1:9" x14ac:dyDescent="0.2">
      <c r="A33" s="29"/>
      <c r="B33" s="9"/>
      <c r="C33" s="14"/>
      <c r="D33" s="1" t="s">
        <v>35</v>
      </c>
      <c r="E33" s="5" t="s">
        <v>0</v>
      </c>
      <c r="F33" s="1"/>
      <c r="G33" s="38">
        <f>Alusparameetrid!Y20</f>
        <v>0.8</v>
      </c>
      <c r="H33" s="8"/>
      <c r="I33" s="5"/>
    </row>
    <row r="34" spans="1:9" ht="13.5" thickBot="1" x14ac:dyDescent="0.25">
      <c r="A34" s="29"/>
      <c r="B34" s="13"/>
      <c r="C34" s="80" t="s">
        <v>74</v>
      </c>
      <c r="D34" s="10" t="s">
        <v>75</v>
      </c>
      <c r="E34" s="18" t="s">
        <v>11</v>
      </c>
      <c r="F34" s="10"/>
      <c r="G34" s="37">
        <f>Alusparameetrid!Y21</f>
        <v>0.6</v>
      </c>
      <c r="H34" s="15"/>
      <c r="I34" s="5"/>
    </row>
    <row r="35" spans="1:9" ht="15.75" thickBot="1" x14ac:dyDescent="0.3">
      <c r="A35" s="29"/>
      <c r="B35" s="11" t="s">
        <v>76</v>
      </c>
      <c r="C35" s="24"/>
      <c r="D35" s="12" t="s">
        <v>78</v>
      </c>
      <c r="E35" s="19" t="s">
        <v>5</v>
      </c>
      <c r="F35" s="52" t="s">
        <v>11</v>
      </c>
      <c r="G35" s="6">
        <f>Alusparameetrid!Y22</f>
        <v>1.4</v>
      </c>
      <c r="H35" s="36">
        <f>IF($F$35="A",$G$35,IF($F$35="B",G36,IF($F$35="C",G37,IF($F$35="D",G38,IF(F35="E",G39,IF(F35="F",G40,$G$41))))))</f>
        <v>0.9</v>
      </c>
      <c r="I35" s="105" t="str">
        <f>IF(AND(H35&lt;=1,H67&gt;50),"Ülekäikude lahendus ei vasta piirkiirusele!","")</f>
        <v/>
      </c>
    </row>
    <row r="36" spans="1:9" ht="15" x14ac:dyDescent="0.25">
      <c r="A36" s="29"/>
      <c r="B36" s="9"/>
      <c r="C36" s="17"/>
      <c r="D36" s="1" t="s">
        <v>77</v>
      </c>
      <c r="E36" s="5" t="s">
        <v>4</v>
      </c>
      <c r="F36" s="81"/>
      <c r="G36" s="6">
        <f>Alusparameetrid!Y23</f>
        <v>1.2</v>
      </c>
      <c r="H36" s="63"/>
      <c r="I36" s="41"/>
    </row>
    <row r="37" spans="1:9" x14ac:dyDescent="0.2">
      <c r="A37" s="29"/>
      <c r="B37" s="9"/>
      <c r="C37" s="17"/>
      <c r="D37" s="1" t="s">
        <v>87</v>
      </c>
      <c r="E37" s="5" t="s">
        <v>0</v>
      </c>
      <c r="F37" s="8"/>
      <c r="G37" s="38">
        <f>Alusparameetrid!Y24</f>
        <v>1</v>
      </c>
      <c r="H37" s="8"/>
      <c r="I37" s="5"/>
    </row>
    <row r="38" spans="1:9" x14ac:dyDescent="0.2">
      <c r="A38" s="29"/>
      <c r="B38" s="9"/>
      <c r="C38" s="17"/>
      <c r="D38" s="1" t="s">
        <v>88</v>
      </c>
      <c r="E38" s="5" t="s">
        <v>11</v>
      </c>
      <c r="F38" s="8"/>
      <c r="G38" s="38">
        <f>Alusparameetrid!Y25</f>
        <v>0.9</v>
      </c>
      <c r="H38" s="8"/>
      <c r="I38" s="5"/>
    </row>
    <row r="39" spans="1:9" x14ac:dyDescent="0.2">
      <c r="A39" s="29"/>
      <c r="B39" s="9"/>
      <c r="C39" s="17"/>
      <c r="D39" s="1" t="s">
        <v>89</v>
      </c>
      <c r="E39" s="5" t="s">
        <v>52</v>
      </c>
      <c r="F39" s="8"/>
      <c r="G39" s="38">
        <f>Alusparameetrid!Y26</f>
        <v>0.8</v>
      </c>
      <c r="H39" s="8"/>
      <c r="I39" s="5"/>
    </row>
    <row r="40" spans="1:9" x14ac:dyDescent="0.2">
      <c r="A40" s="29"/>
      <c r="B40" s="9"/>
      <c r="C40" s="17"/>
      <c r="D40" s="1" t="s">
        <v>91</v>
      </c>
      <c r="E40" s="5" t="s">
        <v>53</v>
      </c>
      <c r="F40" s="8"/>
      <c r="G40" s="38">
        <f>Alusparameetrid!Y27</f>
        <v>0.7</v>
      </c>
      <c r="H40" s="8"/>
      <c r="I40" s="5"/>
    </row>
    <row r="41" spans="1:9" ht="13.5" thickBot="1" x14ac:dyDescent="0.25">
      <c r="A41" s="29"/>
      <c r="B41" s="13"/>
      <c r="C41" s="23"/>
      <c r="D41" s="10" t="s">
        <v>90</v>
      </c>
      <c r="E41" s="18" t="s">
        <v>79</v>
      </c>
      <c r="F41" s="15"/>
      <c r="G41" s="48">
        <f>Alusparameetrid!Y28</f>
        <v>1</v>
      </c>
      <c r="H41" s="15"/>
      <c r="I41" s="5"/>
    </row>
    <row r="42" spans="1:9" s="17" customFormat="1" ht="13.5" thickBot="1" x14ac:dyDescent="0.25">
      <c r="A42" s="29"/>
      <c r="B42" s="11" t="s">
        <v>12</v>
      </c>
      <c r="C42" s="22"/>
      <c r="D42" s="12"/>
      <c r="E42" s="19"/>
      <c r="F42" s="12"/>
      <c r="G42" s="35"/>
      <c r="H42" s="16"/>
      <c r="I42" s="5"/>
    </row>
    <row r="43" spans="1:9" ht="15.75" thickBot="1" x14ac:dyDescent="0.3">
      <c r="A43" s="29"/>
      <c r="B43" s="9"/>
      <c r="C43" s="17" t="s">
        <v>17</v>
      </c>
      <c r="D43" s="1" t="s">
        <v>18</v>
      </c>
      <c r="E43" s="1" t="s">
        <v>5</v>
      </c>
      <c r="F43" s="52" t="s">
        <v>4</v>
      </c>
      <c r="G43" s="7">
        <f>Alusparameetrid!Y30</f>
        <v>0.6</v>
      </c>
      <c r="H43" s="36">
        <f>IF($F$43="A",$G$43,IF($F$43="B",$G$44,IF($F$43="C",$G$45,IF(F43="D",G46,$G$47))))</f>
        <v>0.8</v>
      </c>
      <c r="I43" s="41"/>
    </row>
    <row r="44" spans="1:9" x14ac:dyDescent="0.2">
      <c r="A44" s="29"/>
      <c r="B44" s="9"/>
      <c r="C44" s="14"/>
      <c r="D44" s="1" t="s">
        <v>19</v>
      </c>
      <c r="E44" s="1" t="s">
        <v>4</v>
      </c>
      <c r="F44" s="1"/>
      <c r="G44" s="7">
        <f>Alusparameetrid!Y31</f>
        <v>0.8</v>
      </c>
      <c r="H44" s="8"/>
      <c r="I44" s="5"/>
    </row>
    <row r="45" spans="1:9" x14ac:dyDescent="0.2">
      <c r="A45" s="29"/>
      <c r="B45" s="9"/>
      <c r="C45" s="17"/>
      <c r="D45" s="1" t="s">
        <v>72</v>
      </c>
      <c r="E45" s="1" t="s">
        <v>0</v>
      </c>
      <c r="F45" s="5"/>
      <c r="G45" s="79">
        <f>Alusparameetrid!Y32</f>
        <v>0.9</v>
      </c>
      <c r="H45" s="8"/>
      <c r="I45" s="5"/>
    </row>
    <row r="46" spans="1:9" x14ac:dyDescent="0.2">
      <c r="A46" s="29"/>
      <c r="B46" s="9"/>
      <c r="C46" s="17"/>
      <c r="D46" s="1" t="s">
        <v>20</v>
      </c>
      <c r="E46" s="1" t="s">
        <v>11</v>
      </c>
      <c r="F46" s="5"/>
      <c r="G46" s="79">
        <f>Alusparameetrid!Y33</f>
        <v>1</v>
      </c>
      <c r="H46" s="8"/>
      <c r="I46" s="5"/>
    </row>
    <row r="47" spans="1:9" ht="13.5" thickBot="1" x14ac:dyDescent="0.25">
      <c r="A47" s="30"/>
      <c r="B47" s="13"/>
      <c r="C47" s="23"/>
      <c r="D47" s="10" t="s">
        <v>21</v>
      </c>
      <c r="E47" s="10" t="s">
        <v>52</v>
      </c>
      <c r="F47" s="18"/>
      <c r="G47" s="39">
        <f>Alusparameetrid!Y34</f>
        <v>1.2</v>
      </c>
      <c r="H47" s="15"/>
      <c r="I47" s="5"/>
    </row>
    <row r="48" spans="1:9" s="17" customFormat="1" ht="13.5" thickBot="1" x14ac:dyDescent="0.25">
      <c r="A48" s="27" t="s">
        <v>31</v>
      </c>
      <c r="B48" s="24"/>
      <c r="C48" s="24"/>
      <c r="D48" s="12"/>
      <c r="E48" s="19"/>
      <c r="F48" s="19"/>
      <c r="G48" s="6"/>
      <c r="H48" s="8"/>
      <c r="I48" s="5"/>
    </row>
    <row r="49" spans="1:9" s="17" customFormat="1" ht="15.75" thickBot="1" x14ac:dyDescent="0.3">
      <c r="A49" s="29"/>
      <c r="B49" s="11" t="s">
        <v>80</v>
      </c>
      <c r="C49" s="24"/>
      <c r="D49" s="12" t="s">
        <v>1</v>
      </c>
      <c r="E49" s="19" t="s">
        <v>5</v>
      </c>
      <c r="F49" s="52" t="s">
        <v>5</v>
      </c>
      <c r="G49" s="35">
        <f>Alusparameetrid!Y36</f>
        <v>0.8</v>
      </c>
      <c r="H49" s="46">
        <f>IF($F$49="A",$G$49,$G$50)</f>
        <v>0.8</v>
      </c>
      <c r="I49" s="41"/>
    </row>
    <row r="50" spans="1:9" s="17" customFormat="1" ht="13.5" thickBot="1" x14ac:dyDescent="0.25">
      <c r="A50" s="29"/>
      <c r="B50" s="13"/>
      <c r="C50" s="23"/>
      <c r="D50" s="10" t="s">
        <v>3</v>
      </c>
      <c r="E50" s="18" t="s">
        <v>4</v>
      </c>
      <c r="F50" s="18"/>
      <c r="G50" s="48">
        <f>Alusparameetrid!Y37</f>
        <v>1</v>
      </c>
      <c r="H50" s="8"/>
      <c r="I50" s="5"/>
    </row>
    <row r="51" spans="1:9" s="17" customFormat="1" ht="13.5" thickBot="1" x14ac:dyDescent="0.25">
      <c r="A51" s="27" t="s">
        <v>41</v>
      </c>
      <c r="B51" s="24"/>
      <c r="C51" s="22"/>
      <c r="D51" s="12"/>
      <c r="E51" s="19"/>
      <c r="F51" s="12"/>
      <c r="G51" s="35"/>
      <c r="H51" s="16"/>
      <c r="I51" s="5"/>
    </row>
    <row r="52" spans="1:9" ht="15.75" thickBot="1" x14ac:dyDescent="0.3">
      <c r="A52" s="29"/>
      <c r="B52" s="11" t="s">
        <v>32</v>
      </c>
      <c r="C52" s="24"/>
      <c r="D52" s="12" t="s">
        <v>22</v>
      </c>
      <c r="E52" s="19" t="s">
        <v>5</v>
      </c>
      <c r="F52" s="52" t="s">
        <v>0</v>
      </c>
      <c r="G52" s="19">
        <f>Alusparameetrid!Y39</f>
        <v>1.4</v>
      </c>
      <c r="H52" s="46">
        <f>IF($F$52="A",$G$52,IF($F$52="B",$G$53,IF($F$52="C",$G$54,$G$55)))</f>
        <v>0.9</v>
      </c>
      <c r="I52" s="41"/>
    </row>
    <row r="53" spans="1:9" x14ac:dyDescent="0.2">
      <c r="A53" s="29"/>
      <c r="B53" s="9"/>
      <c r="C53" s="17"/>
      <c r="D53" s="1" t="s">
        <v>23</v>
      </c>
      <c r="E53" s="5" t="s">
        <v>4</v>
      </c>
      <c r="F53" s="8"/>
      <c r="G53" s="53">
        <f>Alusparameetrid!Y40</f>
        <v>1</v>
      </c>
      <c r="H53" s="8"/>
      <c r="I53" s="5"/>
    </row>
    <row r="54" spans="1:9" x14ac:dyDescent="0.2">
      <c r="A54" s="29"/>
      <c r="B54" s="9"/>
      <c r="C54" s="17"/>
      <c r="D54" s="1" t="s">
        <v>24</v>
      </c>
      <c r="E54" s="5" t="s">
        <v>0</v>
      </c>
      <c r="F54" s="8"/>
      <c r="G54" s="53">
        <f>Alusparameetrid!Y41</f>
        <v>0.9</v>
      </c>
      <c r="H54" s="8"/>
      <c r="I54" s="5"/>
    </row>
    <row r="55" spans="1:9" x14ac:dyDescent="0.2">
      <c r="A55" s="29"/>
      <c r="B55" s="9"/>
      <c r="C55" s="17"/>
      <c r="D55" s="1" t="s">
        <v>25</v>
      </c>
      <c r="E55" s="5" t="s">
        <v>11</v>
      </c>
      <c r="F55" s="8"/>
      <c r="G55" s="5">
        <f>Alusparameetrid!Y42</f>
        <v>0.7</v>
      </c>
      <c r="H55" s="8"/>
      <c r="I55" s="5"/>
    </row>
    <row r="56" spans="1:9" ht="13.5" thickBot="1" x14ac:dyDescent="0.25">
      <c r="A56" s="29"/>
      <c r="B56" s="9"/>
      <c r="C56" s="17"/>
      <c r="D56" s="1"/>
      <c r="E56" s="5"/>
      <c r="F56" s="8"/>
      <c r="G56" s="5"/>
      <c r="H56" s="8"/>
      <c r="I56" s="5"/>
    </row>
    <row r="57" spans="1:9" ht="13.5" thickBot="1" x14ac:dyDescent="0.25">
      <c r="A57" s="27" t="s">
        <v>26</v>
      </c>
      <c r="B57" s="24"/>
      <c r="C57" s="32"/>
      <c r="D57" s="12"/>
      <c r="E57" s="19"/>
      <c r="F57" s="12"/>
      <c r="G57" s="35"/>
      <c r="H57" s="16"/>
      <c r="I57" s="5"/>
    </row>
    <row r="58" spans="1:9" ht="15.75" thickBot="1" x14ac:dyDescent="0.3">
      <c r="A58" s="29"/>
      <c r="B58" s="58" t="s">
        <v>27</v>
      </c>
      <c r="C58" s="24"/>
      <c r="D58" s="12" t="s">
        <v>28</v>
      </c>
      <c r="E58" s="19" t="s">
        <v>5</v>
      </c>
      <c r="F58" s="52" t="s">
        <v>4</v>
      </c>
      <c r="G58" s="35">
        <f>Alusparameetrid!Y45</f>
        <v>1.2</v>
      </c>
      <c r="H58" s="46">
        <f>IF($F$58="A",$G$58,IF($F$58="B",$G$59,$G$60))</f>
        <v>1</v>
      </c>
      <c r="I58" s="41"/>
    </row>
    <row r="59" spans="1:9" x14ac:dyDescent="0.2">
      <c r="A59" s="29"/>
      <c r="B59" s="9"/>
      <c r="C59" s="25"/>
      <c r="D59" s="1" t="s">
        <v>29</v>
      </c>
      <c r="E59" s="5" t="s">
        <v>4</v>
      </c>
      <c r="F59" s="8"/>
      <c r="G59" s="38">
        <f>Alusparameetrid!Y46</f>
        <v>1</v>
      </c>
      <c r="H59" s="8"/>
      <c r="I59" s="5"/>
    </row>
    <row r="60" spans="1:9" ht="13.5" thickBot="1" x14ac:dyDescent="0.25">
      <c r="A60" s="29"/>
      <c r="B60" s="13"/>
      <c r="C60" s="33"/>
      <c r="D60" s="10" t="s">
        <v>30</v>
      </c>
      <c r="E60" s="18" t="s">
        <v>0</v>
      </c>
      <c r="F60" s="15"/>
      <c r="G60" s="37">
        <f>Alusparameetrid!Y47</f>
        <v>0.8</v>
      </c>
      <c r="H60" s="15"/>
      <c r="I60" s="5"/>
    </row>
    <row r="61" spans="1:9" ht="15.75" thickBot="1" x14ac:dyDescent="0.3">
      <c r="A61" s="30"/>
      <c r="B61" s="13"/>
      <c r="C61" s="33" t="s">
        <v>70</v>
      </c>
      <c r="D61" s="10"/>
      <c r="E61" s="18" t="s">
        <v>71</v>
      </c>
      <c r="F61" s="52">
        <v>5</v>
      </c>
      <c r="G61" s="37"/>
      <c r="H61" s="57">
        <f>IF($F$61&gt;25,1.4,IF($F$61&gt;12,1,IF(F61&gt;8,0.8,0.6)))</f>
        <v>0.6</v>
      </c>
      <c r="I61" s="41"/>
    </row>
    <row r="62" spans="1:9" ht="13.5" thickBot="1" x14ac:dyDescent="0.25">
      <c r="A62" s="27" t="s">
        <v>34</v>
      </c>
      <c r="B62" s="24"/>
      <c r="C62" s="32"/>
      <c r="D62" s="12"/>
      <c r="E62" s="19"/>
      <c r="F62" s="12"/>
      <c r="G62" s="35"/>
      <c r="H62" s="8"/>
      <c r="I62" s="5"/>
    </row>
    <row r="63" spans="1:9" ht="13.5" thickBot="1" x14ac:dyDescent="0.25">
      <c r="A63" s="29"/>
      <c r="B63" s="11" t="s">
        <v>33</v>
      </c>
      <c r="C63" s="24"/>
      <c r="D63" s="12" t="s">
        <v>39</v>
      </c>
      <c r="E63" s="24" t="s">
        <v>9</v>
      </c>
      <c r="F63" s="52">
        <v>50</v>
      </c>
      <c r="G63" s="99"/>
      <c r="H63" s="16"/>
      <c r="I63" s="5"/>
    </row>
    <row r="64" spans="1:9" ht="15.75" thickBot="1" x14ac:dyDescent="0.3">
      <c r="A64" s="30"/>
      <c r="B64" s="13"/>
      <c r="C64" s="23"/>
      <c r="D64" s="10" t="s">
        <v>97</v>
      </c>
      <c r="E64" s="18" t="s">
        <v>9</v>
      </c>
      <c r="F64" s="52">
        <v>53</v>
      </c>
      <c r="G64" s="82">
        <f>$F$64/F63</f>
        <v>1.06</v>
      </c>
      <c r="H64" s="47">
        <f>IF(G64&gt;1.15,1.1,IF(G64&gt;1,1,IF(G64&gt;0.9,0.8,0.6)))</f>
        <v>1</v>
      </c>
      <c r="I64" s="5"/>
    </row>
    <row r="65" spans="1:9" ht="6.75" customHeight="1" x14ac:dyDescent="0.2">
      <c r="A65" s="31"/>
      <c r="B65" s="17"/>
      <c r="C65" s="21"/>
      <c r="D65" s="1"/>
      <c r="E65" s="34"/>
      <c r="F65" s="2"/>
      <c r="G65" s="34"/>
      <c r="H65" s="1"/>
      <c r="I65" s="20"/>
    </row>
    <row r="66" spans="1:9" ht="16.5" thickBot="1" x14ac:dyDescent="0.3">
      <c r="C66" s="17"/>
      <c r="D66" s="1"/>
      <c r="E66" s="93" t="s">
        <v>57</v>
      </c>
      <c r="F66" s="94">
        <f>AVERAGE(H22:H64)</f>
        <v>0.88000000000000012</v>
      </c>
      <c r="G66" s="42" t="s">
        <v>94</v>
      </c>
      <c r="H66" s="95">
        <f>INT(F66*H20)</f>
        <v>26</v>
      </c>
    </row>
    <row r="67" spans="1:9" ht="16.5" thickBot="1" x14ac:dyDescent="0.3">
      <c r="G67" s="96" t="s">
        <v>95</v>
      </c>
      <c r="H67" s="97">
        <f>ROUND(H66/10,0)*10</f>
        <v>30</v>
      </c>
      <c r="I67" s="106" t="str">
        <f>IF(AND(H35&lt;=1,H67&gt;50),"Ülekäikude lahendus ei vasta piirkiirusele!","")</f>
        <v/>
      </c>
    </row>
    <row r="69" spans="1:9" x14ac:dyDescent="0.2">
      <c r="F69" s="4" t="s">
        <v>92</v>
      </c>
      <c r="G69" s="90">
        <f>MIN(G22:G64)</f>
        <v>0.6</v>
      </c>
    </row>
    <row r="70" spans="1:9" x14ac:dyDescent="0.2">
      <c r="C70" s="21"/>
      <c r="D70" s="2"/>
      <c r="E70" s="1"/>
      <c r="F70" s="4" t="s">
        <v>93</v>
      </c>
      <c r="G70" s="90">
        <f>MAX(G22:G64)</f>
        <v>1.4</v>
      </c>
      <c r="I70" s="40"/>
    </row>
    <row r="71" spans="1:9" x14ac:dyDescent="0.2">
      <c r="C71" s="21"/>
      <c r="D71" s="2"/>
      <c r="E71" s="1"/>
      <c r="F71" s="1"/>
      <c r="G71" s="1"/>
      <c r="I71" s="40"/>
    </row>
    <row r="72" spans="1:9" x14ac:dyDescent="0.2">
      <c r="C72" s="21"/>
      <c r="D72" s="2"/>
      <c r="E72" s="1"/>
      <c r="F72" s="1"/>
      <c r="G72" s="1"/>
      <c r="H72" s="1"/>
      <c r="I72" s="40"/>
    </row>
  </sheetData>
  <pageMargins left="0.7" right="0.7" top="0.75" bottom="0.75" header="0.3" footer="0.3"/>
  <pageSetup paperSize="9" orientation="portrait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/>
  <dimension ref="A1:J72"/>
  <sheetViews>
    <sheetView workbookViewId="0">
      <pane ySplit="1" topLeftCell="A44" activePane="bottomLeft" state="frozen"/>
      <selection activeCell="F62" sqref="F62"/>
      <selection pane="bottomLeft" activeCell="K68" sqref="K68"/>
    </sheetView>
  </sheetViews>
  <sheetFormatPr defaultColWidth="9.140625" defaultRowHeight="12.75" x14ac:dyDescent="0.2"/>
  <cols>
    <col min="1" max="1" width="3.7109375" style="28" customWidth="1"/>
    <col min="2" max="2" width="3.7109375" style="3" customWidth="1"/>
    <col min="3" max="3" width="27.140625" style="3" customWidth="1"/>
    <col min="4" max="4" width="37.85546875" style="4" bestFit="1" customWidth="1"/>
    <col min="5" max="5" width="5" style="4" customWidth="1"/>
    <col min="6" max="6" width="8.42578125" style="4" customWidth="1"/>
    <col min="7" max="7" width="7.85546875" style="4" customWidth="1"/>
    <col min="8" max="8" width="6.140625" style="4" customWidth="1"/>
    <col min="9" max="9" width="6.140625" style="43" bestFit="1" customWidth="1"/>
    <col min="10" max="10" width="5.5703125" style="3" bestFit="1" customWidth="1"/>
    <col min="11" max="16384" width="9.140625" style="3"/>
  </cols>
  <sheetData>
    <row r="1" spans="1:10" ht="16.5" thickBot="1" x14ac:dyDescent="0.3">
      <c r="A1" s="56" t="s">
        <v>69</v>
      </c>
      <c r="D1" s="3"/>
      <c r="E1" s="3"/>
      <c r="F1" s="3"/>
      <c r="G1" s="1"/>
      <c r="H1" s="45"/>
      <c r="I1" s="5"/>
    </row>
    <row r="2" spans="1:10" x14ac:dyDescent="0.2">
      <c r="B2" s="27" t="s">
        <v>44</v>
      </c>
      <c r="C2" s="24"/>
      <c r="D2" s="89" t="s">
        <v>43</v>
      </c>
      <c r="E2" s="24"/>
      <c r="F2" s="24"/>
      <c r="G2" s="12"/>
      <c r="H2" s="55"/>
      <c r="I2" s="5"/>
      <c r="J2" s="3" t="s">
        <v>98</v>
      </c>
    </row>
    <row r="3" spans="1:10" ht="13.5" thickBot="1" x14ac:dyDescent="0.25">
      <c r="B3" s="62" t="s">
        <v>55</v>
      </c>
      <c r="C3" s="17"/>
      <c r="D3" s="1"/>
      <c r="E3" s="17"/>
      <c r="F3" s="17"/>
      <c r="G3" s="1"/>
      <c r="H3" s="44"/>
      <c r="I3" s="5"/>
    </row>
    <row r="4" spans="1:10" ht="15.75" thickBot="1" x14ac:dyDescent="0.3">
      <c r="B4" s="9"/>
      <c r="C4" s="17" t="s">
        <v>45</v>
      </c>
      <c r="D4" s="17" t="s">
        <v>54</v>
      </c>
      <c r="E4" s="1" t="s">
        <v>5</v>
      </c>
      <c r="F4" s="52" t="s">
        <v>5</v>
      </c>
      <c r="G4" s="1">
        <v>5</v>
      </c>
      <c r="H4" s="63">
        <f>IF(F4="A",5,IF(F4="B",4,IF(F4="C",3,IF(F4="D",2,IF(F4="E",2,1)))))</f>
        <v>5</v>
      </c>
      <c r="I4" s="5"/>
    </row>
    <row r="5" spans="1:10" x14ac:dyDescent="0.2">
      <c r="B5" s="9"/>
      <c r="C5" s="17" t="s">
        <v>46</v>
      </c>
      <c r="D5" s="17" t="s">
        <v>6</v>
      </c>
      <c r="E5" s="1" t="s">
        <v>4</v>
      </c>
      <c r="F5" s="17"/>
      <c r="G5" s="1">
        <v>4</v>
      </c>
      <c r="H5" s="44"/>
      <c r="I5" s="5"/>
    </row>
    <row r="6" spans="1:10" x14ac:dyDescent="0.2">
      <c r="B6" s="62" t="s">
        <v>48</v>
      </c>
      <c r="C6" s="17"/>
      <c r="D6" s="17"/>
      <c r="E6" s="1"/>
      <c r="F6" s="17"/>
      <c r="G6" s="1"/>
      <c r="H6" s="44"/>
      <c r="I6" s="5"/>
    </row>
    <row r="7" spans="1:10" x14ac:dyDescent="0.2">
      <c r="B7" s="9"/>
      <c r="C7" s="17" t="s">
        <v>50</v>
      </c>
      <c r="D7" s="17" t="s">
        <v>59</v>
      </c>
      <c r="E7" s="1" t="s">
        <v>0</v>
      </c>
      <c r="F7" s="17"/>
      <c r="G7" s="1">
        <v>3</v>
      </c>
      <c r="H7" s="44"/>
      <c r="I7" s="5"/>
    </row>
    <row r="8" spans="1:10" x14ac:dyDescent="0.2">
      <c r="B8" s="9"/>
      <c r="C8" s="17" t="s">
        <v>47</v>
      </c>
      <c r="D8" s="17" t="s">
        <v>59</v>
      </c>
      <c r="E8" s="1" t="s">
        <v>11</v>
      </c>
      <c r="F8" s="17"/>
      <c r="G8" s="1">
        <v>2</v>
      </c>
      <c r="H8" s="44"/>
      <c r="I8" s="5"/>
    </row>
    <row r="9" spans="1:10" x14ac:dyDescent="0.2">
      <c r="B9" s="9"/>
      <c r="C9" s="17" t="s">
        <v>49</v>
      </c>
      <c r="D9" s="17" t="s">
        <v>7</v>
      </c>
      <c r="E9" s="1" t="s">
        <v>52</v>
      </c>
      <c r="F9" s="17"/>
      <c r="G9" s="1">
        <v>2</v>
      </c>
      <c r="H9" s="44"/>
      <c r="I9" s="5"/>
    </row>
    <row r="10" spans="1:10" ht="13.5" thickBot="1" x14ac:dyDescent="0.25">
      <c r="B10" s="64"/>
      <c r="C10" s="60" t="s">
        <v>51</v>
      </c>
      <c r="D10" s="60" t="s">
        <v>60</v>
      </c>
      <c r="E10" s="61" t="s">
        <v>53</v>
      </c>
      <c r="F10" s="17"/>
      <c r="G10" s="61">
        <v>1</v>
      </c>
      <c r="H10" s="65"/>
      <c r="I10" s="5"/>
    </row>
    <row r="11" spans="1:10" ht="15.75" thickBot="1" x14ac:dyDescent="0.3">
      <c r="B11" s="66"/>
      <c r="C11" s="67"/>
      <c r="D11" s="68" t="s">
        <v>42</v>
      </c>
      <c r="E11" s="67"/>
      <c r="F11" s="52">
        <v>932</v>
      </c>
      <c r="G11" s="98"/>
      <c r="H11" s="69">
        <f>IF(F11&lt;100,1,IF(F11&lt;200,2,IF(F11&lt;600,3,IF(F11&lt;1200,4,IF(F11&lt;2400,5,6)))))</f>
        <v>4</v>
      </c>
      <c r="I11" s="5"/>
    </row>
    <row r="12" spans="1:10" ht="6" customHeight="1" thickBot="1" x14ac:dyDescent="0.25"/>
    <row r="13" spans="1:10" ht="15.75" thickBot="1" x14ac:dyDescent="0.3">
      <c r="B13" s="11"/>
      <c r="C13" s="24" t="s">
        <v>66</v>
      </c>
      <c r="D13" s="24" t="s">
        <v>61</v>
      </c>
      <c r="E13" s="12" t="s">
        <v>5</v>
      </c>
      <c r="F13" s="52" t="s">
        <v>4</v>
      </c>
      <c r="G13" s="12">
        <v>1</v>
      </c>
      <c r="H13" s="46">
        <f>IF(F13="A",1,IF(F13="B",2,IF(F13="C",3,IF(F13="D",4,5))))</f>
        <v>2</v>
      </c>
      <c r="I13" s="5"/>
    </row>
    <row r="14" spans="1:10" x14ac:dyDescent="0.2">
      <c r="B14" s="9"/>
      <c r="C14" s="17"/>
      <c r="D14" s="17" t="s">
        <v>62</v>
      </c>
      <c r="E14" s="1" t="s">
        <v>4</v>
      </c>
      <c r="F14" s="17"/>
      <c r="G14" s="1">
        <v>2</v>
      </c>
      <c r="H14" s="44"/>
      <c r="I14" s="5"/>
    </row>
    <row r="15" spans="1:10" x14ac:dyDescent="0.2">
      <c r="B15" s="9"/>
      <c r="C15" s="17"/>
      <c r="D15" s="17" t="s">
        <v>63</v>
      </c>
      <c r="E15" s="1" t="s">
        <v>0</v>
      </c>
      <c r="F15" s="17"/>
      <c r="G15" s="1">
        <v>3</v>
      </c>
      <c r="H15" s="8"/>
      <c r="I15" s="40"/>
    </row>
    <row r="16" spans="1:10" x14ac:dyDescent="0.2">
      <c r="B16" s="9"/>
      <c r="C16" s="17"/>
      <c r="D16" s="17" t="s">
        <v>65</v>
      </c>
      <c r="E16" s="1" t="s">
        <v>11</v>
      </c>
      <c r="F16" s="17"/>
      <c r="G16" s="1">
        <v>4</v>
      </c>
      <c r="H16" s="8"/>
      <c r="I16" s="40"/>
    </row>
    <row r="17" spans="1:9" ht="13.5" thickBot="1" x14ac:dyDescent="0.25">
      <c r="B17" s="13"/>
      <c r="C17" s="23"/>
      <c r="D17" s="23" t="s">
        <v>64</v>
      </c>
      <c r="E17" s="10" t="s">
        <v>52</v>
      </c>
      <c r="F17" s="23"/>
      <c r="G17" s="10">
        <v>5</v>
      </c>
      <c r="H17" s="15"/>
      <c r="I17" s="40"/>
    </row>
    <row r="18" spans="1:9" ht="5.25" customHeight="1" x14ac:dyDescent="0.2">
      <c r="D18" s="3"/>
      <c r="F18" s="3"/>
      <c r="G18" s="50"/>
      <c r="H18" s="1"/>
      <c r="I18" s="40"/>
    </row>
    <row r="19" spans="1:9" ht="15" x14ac:dyDescent="0.25">
      <c r="D19" s="3"/>
      <c r="E19" s="91" t="s">
        <v>56</v>
      </c>
      <c r="F19" s="92">
        <f>H13*10+MAX(H4,H11)</f>
        <v>25</v>
      </c>
      <c r="G19" s="100" t="s">
        <v>96</v>
      </c>
    </row>
    <row r="20" spans="1:9" ht="15" customHeight="1" thickBot="1" x14ac:dyDescent="0.3">
      <c r="A20" s="56" t="s">
        <v>68</v>
      </c>
      <c r="E20" s="3"/>
      <c r="F20" s="5"/>
      <c r="G20" s="50"/>
      <c r="H20" s="95">
        <f>VLOOKUP(F19,Alusparameetrid!P4:Q28,2,FALSE)</f>
        <v>45</v>
      </c>
      <c r="I20" s="40"/>
    </row>
    <row r="21" spans="1:9" ht="13.5" thickBot="1" x14ac:dyDescent="0.25">
      <c r="A21" s="27" t="s">
        <v>40</v>
      </c>
      <c r="B21" s="24"/>
      <c r="C21" s="24"/>
      <c r="D21" s="24"/>
      <c r="E21" s="24"/>
      <c r="F21" s="12"/>
      <c r="G21" s="54"/>
      <c r="H21" s="16"/>
      <c r="I21" s="40"/>
    </row>
    <row r="22" spans="1:9" ht="15.75" thickBot="1" x14ac:dyDescent="0.3">
      <c r="A22" s="29"/>
      <c r="B22" s="11" t="s">
        <v>38</v>
      </c>
      <c r="C22" s="24"/>
      <c r="D22" s="12">
        <v>1</v>
      </c>
      <c r="E22" s="12" t="s">
        <v>5</v>
      </c>
      <c r="F22" s="52" t="s">
        <v>4</v>
      </c>
      <c r="G22" s="51">
        <f>Alusparameetrid!Y9</f>
        <v>0.8</v>
      </c>
      <c r="H22" s="46">
        <f>IF($F$22="A",$G$22,IF($F$22="B",$G$23,$G$24))</f>
        <v>1.1000000000000001</v>
      </c>
      <c r="I22" s="40"/>
    </row>
    <row r="23" spans="1:9" x14ac:dyDescent="0.2">
      <c r="A23" s="29"/>
      <c r="B23" s="9"/>
      <c r="C23" s="17"/>
      <c r="D23" s="1">
        <v>2</v>
      </c>
      <c r="E23" s="1" t="s">
        <v>4</v>
      </c>
      <c r="F23" s="17"/>
      <c r="G23" s="7">
        <f>Alusparameetrid!Y10</f>
        <v>1.1000000000000001</v>
      </c>
      <c r="H23" s="8"/>
      <c r="I23" s="40"/>
    </row>
    <row r="24" spans="1:9" ht="13.5" thickBot="1" x14ac:dyDescent="0.25">
      <c r="A24" s="29"/>
      <c r="B24" s="13"/>
      <c r="C24" s="23"/>
      <c r="D24" s="10" t="s">
        <v>37</v>
      </c>
      <c r="E24" s="10" t="s">
        <v>0</v>
      </c>
      <c r="F24" s="10"/>
      <c r="G24" s="39">
        <f>Alusparameetrid!Y11</f>
        <v>1.3</v>
      </c>
      <c r="H24" s="15"/>
      <c r="I24" s="40"/>
    </row>
    <row r="25" spans="1:9" ht="13.5" thickBot="1" x14ac:dyDescent="0.25">
      <c r="A25" s="30"/>
      <c r="B25" s="23"/>
      <c r="C25" s="26"/>
      <c r="D25" s="10"/>
      <c r="E25" s="18"/>
      <c r="F25" s="18"/>
      <c r="G25" s="18"/>
      <c r="H25" s="15"/>
      <c r="I25" s="40"/>
    </row>
    <row r="26" spans="1:9" ht="13.5" thickBot="1" x14ac:dyDescent="0.25">
      <c r="A26" s="27" t="s">
        <v>15</v>
      </c>
      <c r="B26" s="24"/>
      <c r="C26" s="22"/>
      <c r="D26" s="12"/>
      <c r="E26" s="19"/>
      <c r="F26" s="24"/>
      <c r="G26" s="19"/>
      <c r="H26" s="16"/>
      <c r="I26" s="40"/>
    </row>
    <row r="27" spans="1:9" ht="15.75" thickBot="1" x14ac:dyDescent="0.3">
      <c r="A27" s="29"/>
      <c r="B27" s="11" t="s">
        <v>2</v>
      </c>
      <c r="C27" s="24"/>
      <c r="D27" s="12" t="s">
        <v>10</v>
      </c>
      <c r="E27" s="19" t="s">
        <v>5</v>
      </c>
      <c r="F27" s="52" t="s">
        <v>5</v>
      </c>
      <c r="G27" s="49">
        <f>Alusparameetrid!Y14</f>
        <v>1.1000000000000001</v>
      </c>
      <c r="H27" s="46">
        <f>IF($F$27="A",$G$27,IF($F$27="B",$G$28,$G$29))</f>
        <v>1.1000000000000001</v>
      </c>
      <c r="I27" s="41"/>
    </row>
    <row r="28" spans="1:9" x14ac:dyDescent="0.2">
      <c r="A28" s="29"/>
      <c r="B28" s="9"/>
      <c r="C28" s="17"/>
      <c r="D28" s="1" t="s">
        <v>8</v>
      </c>
      <c r="E28" s="5" t="s">
        <v>4</v>
      </c>
      <c r="F28" s="1"/>
      <c r="G28" s="6">
        <f>Alusparameetrid!Y15</f>
        <v>0.8</v>
      </c>
      <c r="H28" s="8"/>
      <c r="I28" s="5"/>
    </row>
    <row r="29" spans="1:9" ht="13.5" thickBot="1" x14ac:dyDescent="0.25">
      <c r="A29" s="30"/>
      <c r="B29" s="13" t="s">
        <v>16</v>
      </c>
      <c r="C29" s="23"/>
      <c r="D29" s="10" t="s">
        <v>58</v>
      </c>
      <c r="E29" s="18" t="s">
        <v>0</v>
      </c>
      <c r="F29" s="10"/>
      <c r="G29" s="48">
        <f>Alusparameetrid!Y16</f>
        <v>1</v>
      </c>
      <c r="H29" s="15"/>
      <c r="I29" s="5"/>
    </row>
    <row r="30" spans="1:9" ht="13.5" thickBot="1" x14ac:dyDescent="0.25">
      <c r="A30" s="27" t="s">
        <v>13</v>
      </c>
      <c r="B30" s="24"/>
      <c r="C30" s="22"/>
      <c r="D30" s="12"/>
      <c r="E30" s="19"/>
      <c r="F30" s="12"/>
      <c r="G30" s="6"/>
      <c r="H30" s="8"/>
      <c r="I30" s="5"/>
    </row>
    <row r="31" spans="1:9" ht="15.75" thickBot="1" x14ac:dyDescent="0.3">
      <c r="A31" s="29"/>
      <c r="B31" s="11" t="s">
        <v>14</v>
      </c>
      <c r="C31" s="22"/>
      <c r="D31" s="12" t="s">
        <v>73</v>
      </c>
      <c r="E31" s="19" t="s">
        <v>5</v>
      </c>
      <c r="F31" s="52" t="s">
        <v>5</v>
      </c>
      <c r="G31" s="35">
        <f>Alusparameetrid!Y18</f>
        <v>1.2</v>
      </c>
      <c r="H31" s="46">
        <f>IF($F$31="A",$G$31,IF($F$31="B",$G$32,IF($F$31="C",$G$33,$G$34)))</f>
        <v>1.2</v>
      </c>
      <c r="I31" s="41"/>
    </row>
    <row r="32" spans="1:9" x14ac:dyDescent="0.2">
      <c r="A32" s="29"/>
      <c r="B32" s="9"/>
      <c r="C32" s="14"/>
      <c r="D32" s="1" t="s">
        <v>36</v>
      </c>
      <c r="E32" s="5" t="s">
        <v>4</v>
      </c>
      <c r="F32" s="1"/>
      <c r="G32" s="6">
        <f>Alusparameetrid!Y19</f>
        <v>1</v>
      </c>
      <c r="H32" s="8"/>
      <c r="I32" s="5"/>
    </row>
    <row r="33" spans="1:9" x14ac:dyDescent="0.2">
      <c r="A33" s="29"/>
      <c r="B33" s="9"/>
      <c r="C33" s="14"/>
      <c r="D33" s="1" t="s">
        <v>35</v>
      </c>
      <c r="E33" s="5" t="s">
        <v>0</v>
      </c>
      <c r="F33" s="1"/>
      <c r="G33" s="38">
        <f>Alusparameetrid!Y20</f>
        <v>0.8</v>
      </c>
      <c r="H33" s="8"/>
      <c r="I33" s="5"/>
    </row>
    <row r="34" spans="1:9" ht="13.5" thickBot="1" x14ac:dyDescent="0.25">
      <c r="A34" s="29"/>
      <c r="B34" s="13"/>
      <c r="C34" s="80" t="s">
        <v>74</v>
      </c>
      <c r="D34" s="10" t="s">
        <v>75</v>
      </c>
      <c r="E34" s="18" t="s">
        <v>11</v>
      </c>
      <c r="F34" s="10"/>
      <c r="G34" s="37">
        <f>Alusparameetrid!Y21</f>
        <v>0.6</v>
      </c>
      <c r="H34" s="15"/>
      <c r="I34" s="5"/>
    </row>
    <row r="35" spans="1:9" ht="15.75" thickBot="1" x14ac:dyDescent="0.3">
      <c r="A35" s="29"/>
      <c r="B35" s="11" t="s">
        <v>76</v>
      </c>
      <c r="C35" s="24"/>
      <c r="D35" s="12" t="s">
        <v>78</v>
      </c>
      <c r="E35" s="19" t="s">
        <v>5</v>
      </c>
      <c r="F35" s="52" t="s">
        <v>4</v>
      </c>
      <c r="G35" s="6">
        <f>Alusparameetrid!Y22</f>
        <v>1.4</v>
      </c>
      <c r="H35" s="36">
        <f>IF($F$35="A",$G$35,IF($F$35="B",G36,IF($F$35="C",G37,IF($F$35="D",G38,IF(F35="E",G39,IF(F35="F",G40,$G$41))))))</f>
        <v>1.2</v>
      </c>
      <c r="I35" s="105" t="str">
        <f>IF(AND(H35&lt;=1,H67&gt;50),"Ülekäikude lahendus ei vasta piirkiirusele!","")</f>
        <v/>
      </c>
    </row>
    <row r="36" spans="1:9" ht="15" x14ac:dyDescent="0.25">
      <c r="A36" s="29"/>
      <c r="B36" s="9"/>
      <c r="C36" s="17"/>
      <c r="D36" s="1" t="s">
        <v>77</v>
      </c>
      <c r="E36" s="5" t="s">
        <v>4</v>
      </c>
      <c r="F36" s="81"/>
      <c r="G36" s="6">
        <f>Alusparameetrid!Y23</f>
        <v>1.2</v>
      </c>
      <c r="H36" s="63"/>
      <c r="I36" s="41"/>
    </row>
    <row r="37" spans="1:9" x14ac:dyDescent="0.2">
      <c r="A37" s="29"/>
      <c r="B37" s="9"/>
      <c r="C37" s="17"/>
      <c r="D37" s="1" t="s">
        <v>87</v>
      </c>
      <c r="E37" s="5" t="s">
        <v>0</v>
      </c>
      <c r="F37" s="8"/>
      <c r="G37" s="38">
        <f>Alusparameetrid!Y24</f>
        <v>1</v>
      </c>
      <c r="H37" s="8"/>
      <c r="I37" s="5"/>
    </row>
    <row r="38" spans="1:9" x14ac:dyDescent="0.2">
      <c r="A38" s="29"/>
      <c r="B38" s="9"/>
      <c r="C38" s="17"/>
      <c r="D38" s="1" t="s">
        <v>88</v>
      </c>
      <c r="E38" s="5" t="s">
        <v>11</v>
      </c>
      <c r="F38" s="8"/>
      <c r="G38" s="38">
        <f>Alusparameetrid!Y25</f>
        <v>0.9</v>
      </c>
      <c r="H38" s="8"/>
      <c r="I38" s="5"/>
    </row>
    <row r="39" spans="1:9" x14ac:dyDescent="0.2">
      <c r="A39" s="29"/>
      <c r="B39" s="9"/>
      <c r="C39" s="17"/>
      <c r="D39" s="1" t="s">
        <v>89</v>
      </c>
      <c r="E39" s="5" t="s">
        <v>52</v>
      </c>
      <c r="F39" s="8"/>
      <c r="G39" s="38">
        <f>Alusparameetrid!Y26</f>
        <v>0.8</v>
      </c>
      <c r="H39" s="8"/>
      <c r="I39" s="5"/>
    </row>
    <row r="40" spans="1:9" x14ac:dyDescent="0.2">
      <c r="A40" s="29"/>
      <c r="B40" s="9"/>
      <c r="C40" s="17"/>
      <c r="D40" s="1" t="s">
        <v>91</v>
      </c>
      <c r="E40" s="5" t="s">
        <v>53</v>
      </c>
      <c r="F40" s="8"/>
      <c r="G40" s="38">
        <f>Alusparameetrid!Y27</f>
        <v>0.7</v>
      </c>
      <c r="H40" s="8"/>
      <c r="I40" s="5"/>
    </row>
    <row r="41" spans="1:9" ht="13.5" thickBot="1" x14ac:dyDescent="0.25">
      <c r="A41" s="29"/>
      <c r="B41" s="13"/>
      <c r="C41" s="23"/>
      <c r="D41" s="10" t="s">
        <v>90</v>
      </c>
      <c r="E41" s="18" t="s">
        <v>79</v>
      </c>
      <c r="F41" s="15"/>
      <c r="G41" s="48">
        <f>Alusparameetrid!Y28</f>
        <v>1</v>
      </c>
      <c r="H41" s="15"/>
      <c r="I41" s="5"/>
    </row>
    <row r="42" spans="1:9" s="17" customFormat="1" ht="13.5" thickBot="1" x14ac:dyDescent="0.25">
      <c r="A42" s="29"/>
      <c r="B42" s="11" t="s">
        <v>12</v>
      </c>
      <c r="C42" s="22"/>
      <c r="D42" s="12"/>
      <c r="E42" s="19"/>
      <c r="F42" s="12"/>
      <c r="G42" s="35"/>
      <c r="H42" s="16"/>
      <c r="I42" s="5"/>
    </row>
    <row r="43" spans="1:9" ht="15.75" thickBot="1" x14ac:dyDescent="0.3">
      <c r="A43" s="29"/>
      <c r="B43" s="9"/>
      <c r="C43" s="17" t="s">
        <v>17</v>
      </c>
      <c r="D43" s="1" t="s">
        <v>18</v>
      </c>
      <c r="E43" s="1" t="s">
        <v>5</v>
      </c>
      <c r="F43" s="52" t="s">
        <v>52</v>
      </c>
      <c r="G43" s="7">
        <f>Alusparameetrid!Y30</f>
        <v>0.6</v>
      </c>
      <c r="H43" s="36">
        <f>IF($F$43="A",$G$43,IF($F$43="B",$G$44,IF($F$43="C",$G$45,IF(F43="D",G46,$G$47))))</f>
        <v>1.2</v>
      </c>
      <c r="I43" s="41"/>
    </row>
    <row r="44" spans="1:9" x14ac:dyDescent="0.2">
      <c r="A44" s="29"/>
      <c r="B44" s="9"/>
      <c r="C44" s="14"/>
      <c r="D44" s="1" t="s">
        <v>19</v>
      </c>
      <c r="E44" s="1" t="s">
        <v>4</v>
      </c>
      <c r="F44" s="1"/>
      <c r="G44" s="7">
        <f>Alusparameetrid!Y31</f>
        <v>0.8</v>
      </c>
      <c r="H44" s="8"/>
      <c r="I44" s="5"/>
    </row>
    <row r="45" spans="1:9" x14ac:dyDescent="0.2">
      <c r="A45" s="29"/>
      <c r="B45" s="9"/>
      <c r="C45" s="17"/>
      <c r="D45" s="1" t="s">
        <v>72</v>
      </c>
      <c r="E45" s="1" t="s">
        <v>0</v>
      </c>
      <c r="F45" s="5"/>
      <c r="G45" s="79">
        <f>Alusparameetrid!Y32</f>
        <v>0.9</v>
      </c>
      <c r="H45" s="8"/>
      <c r="I45" s="5"/>
    </row>
    <row r="46" spans="1:9" x14ac:dyDescent="0.2">
      <c r="A46" s="29"/>
      <c r="B46" s="9"/>
      <c r="C46" s="17"/>
      <c r="D46" s="1" t="s">
        <v>20</v>
      </c>
      <c r="E46" s="1" t="s">
        <v>11</v>
      </c>
      <c r="F46" s="5"/>
      <c r="G46" s="79">
        <f>Alusparameetrid!Y33</f>
        <v>1</v>
      </c>
      <c r="H46" s="8"/>
      <c r="I46" s="5"/>
    </row>
    <row r="47" spans="1:9" ht="13.5" thickBot="1" x14ac:dyDescent="0.25">
      <c r="A47" s="30"/>
      <c r="B47" s="13"/>
      <c r="C47" s="23"/>
      <c r="D47" s="10" t="s">
        <v>21</v>
      </c>
      <c r="E47" s="10" t="s">
        <v>52</v>
      </c>
      <c r="F47" s="18"/>
      <c r="G47" s="39">
        <f>Alusparameetrid!Y34</f>
        <v>1.2</v>
      </c>
      <c r="H47" s="15"/>
      <c r="I47" s="5"/>
    </row>
    <row r="48" spans="1:9" s="17" customFormat="1" ht="13.5" thickBot="1" x14ac:dyDescent="0.25">
      <c r="A48" s="27" t="s">
        <v>31</v>
      </c>
      <c r="B48" s="24"/>
      <c r="C48" s="24"/>
      <c r="D48" s="12"/>
      <c r="E48" s="19"/>
      <c r="F48" s="19"/>
      <c r="G48" s="6"/>
      <c r="H48" s="8"/>
      <c r="I48" s="5"/>
    </row>
    <row r="49" spans="1:9" s="17" customFormat="1" ht="15.75" thickBot="1" x14ac:dyDescent="0.3">
      <c r="A49" s="29"/>
      <c r="B49" s="11" t="s">
        <v>80</v>
      </c>
      <c r="C49" s="24"/>
      <c r="D49" s="12" t="s">
        <v>1</v>
      </c>
      <c r="E49" s="19" t="s">
        <v>5</v>
      </c>
      <c r="F49" s="52" t="s">
        <v>4</v>
      </c>
      <c r="G49" s="35">
        <f>Alusparameetrid!Y36</f>
        <v>0.8</v>
      </c>
      <c r="H49" s="46">
        <f>IF($F$49="A",$G$49,$G$50)</f>
        <v>1</v>
      </c>
      <c r="I49" s="41"/>
    </row>
    <row r="50" spans="1:9" s="17" customFormat="1" ht="13.5" thickBot="1" x14ac:dyDescent="0.25">
      <c r="A50" s="29"/>
      <c r="B50" s="13"/>
      <c r="C50" s="23"/>
      <c r="D50" s="10" t="s">
        <v>3</v>
      </c>
      <c r="E50" s="18" t="s">
        <v>4</v>
      </c>
      <c r="F50" s="18"/>
      <c r="G50" s="48">
        <f>Alusparameetrid!Y37</f>
        <v>1</v>
      </c>
      <c r="H50" s="8"/>
      <c r="I50" s="5"/>
    </row>
    <row r="51" spans="1:9" s="17" customFormat="1" ht="13.5" thickBot="1" x14ac:dyDescent="0.25">
      <c r="A51" s="27" t="s">
        <v>41</v>
      </c>
      <c r="B51" s="24"/>
      <c r="C51" s="22"/>
      <c r="D51" s="12"/>
      <c r="E51" s="19"/>
      <c r="F51" s="12"/>
      <c r="G51" s="35"/>
      <c r="H51" s="16"/>
      <c r="I51" s="5"/>
    </row>
    <row r="52" spans="1:9" ht="15.75" thickBot="1" x14ac:dyDescent="0.3">
      <c r="A52" s="29"/>
      <c r="B52" s="11" t="s">
        <v>32</v>
      </c>
      <c r="C52" s="24"/>
      <c r="D52" s="12" t="s">
        <v>22</v>
      </c>
      <c r="E52" s="19" t="s">
        <v>5</v>
      </c>
      <c r="F52" s="52" t="s">
        <v>0</v>
      </c>
      <c r="G52" s="19">
        <f>Alusparameetrid!Y39</f>
        <v>1.4</v>
      </c>
      <c r="H52" s="46">
        <f>IF($F$52="A",$G$52,IF($F$52="B",$G$53,IF($F$52="C",$G$54,$G$55)))</f>
        <v>0.9</v>
      </c>
      <c r="I52" s="41"/>
    </row>
    <row r="53" spans="1:9" x14ac:dyDescent="0.2">
      <c r="A53" s="29"/>
      <c r="B53" s="9"/>
      <c r="C53" s="17"/>
      <c r="D53" s="1" t="s">
        <v>23</v>
      </c>
      <c r="E53" s="5" t="s">
        <v>4</v>
      </c>
      <c r="F53" s="8"/>
      <c r="G53" s="53">
        <f>Alusparameetrid!Y40</f>
        <v>1</v>
      </c>
      <c r="H53" s="8"/>
      <c r="I53" s="5"/>
    </row>
    <row r="54" spans="1:9" x14ac:dyDescent="0.2">
      <c r="A54" s="29"/>
      <c r="B54" s="9"/>
      <c r="C54" s="17"/>
      <c r="D54" s="1" t="s">
        <v>24</v>
      </c>
      <c r="E54" s="5" t="s">
        <v>0</v>
      </c>
      <c r="F54" s="8"/>
      <c r="G54" s="53">
        <f>Alusparameetrid!Y41</f>
        <v>0.9</v>
      </c>
      <c r="H54" s="8"/>
      <c r="I54" s="5"/>
    </row>
    <row r="55" spans="1:9" x14ac:dyDescent="0.2">
      <c r="A55" s="29"/>
      <c r="B55" s="9"/>
      <c r="C55" s="17"/>
      <c r="D55" s="1" t="s">
        <v>25</v>
      </c>
      <c r="E55" s="5" t="s">
        <v>11</v>
      </c>
      <c r="F55" s="8"/>
      <c r="G55" s="5">
        <f>Alusparameetrid!Y42</f>
        <v>0.7</v>
      </c>
      <c r="H55" s="8"/>
      <c r="I55" s="5"/>
    </row>
    <row r="56" spans="1:9" ht="13.5" thickBot="1" x14ac:dyDescent="0.25">
      <c r="A56" s="29"/>
      <c r="B56" s="9"/>
      <c r="C56" s="17"/>
      <c r="D56" s="1"/>
      <c r="E56" s="5"/>
      <c r="F56" s="8"/>
      <c r="G56" s="5"/>
      <c r="H56" s="8"/>
      <c r="I56" s="5"/>
    </row>
    <row r="57" spans="1:9" ht="13.5" thickBot="1" x14ac:dyDescent="0.25">
      <c r="A57" s="27" t="s">
        <v>26</v>
      </c>
      <c r="B57" s="24"/>
      <c r="C57" s="32"/>
      <c r="D57" s="12"/>
      <c r="E57" s="19"/>
      <c r="F57" s="12"/>
      <c r="G57" s="35"/>
      <c r="H57" s="16"/>
      <c r="I57" s="5"/>
    </row>
    <row r="58" spans="1:9" ht="15.75" thickBot="1" x14ac:dyDescent="0.3">
      <c r="A58" s="29"/>
      <c r="B58" s="58" t="s">
        <v>27</v>
      </c>
      <c r="C58" s="24"/>
      <c r="D58" s="12" t="s">
        <v>28</v>
      </c>
      <c r="E58" s="19" t="s">
        <v>5</v>
      </c>
      <c r="F58" s="52" t="s">
        <v>5</v>
      </c>
      <c r="G58" s="35">
        <f>Alusparameetrid!Y45</f>
        <v>1.2</v>
      </c>
      <c r="H58" s="46">
        <f>IF($F$58="A",$G$58,IF($F$58="B",$G$59,$G$60))</f>
        <v>1.2</v>
      </c>
      <c r="I58" s="41"/>
    </row>
    <row r="59" spans="1:9" x14ac:dyDescent="0.2">
      <c r="A59" s="29"/>
      <c r="B59" s="9"/>
      <c r="C59" s="25"/>
      <c r="D59" s="1" t="s">
        <v>29</v>
      </c>
      <c r="E59" s="5" t="s">
        <v>4</v>
      </c>
      <c r="F59" s="8"/>
      <c r="G59" s="38">
        <f>Alusparameetrid!Y46</f>
        <v>1</v>
      </c>
      <c r="H59" s="8"/>
      <c r="I59" s="5"/>
    </row>
    <row r="60" spans="1:9" ht="13.5" thickBot="1" x14ac:dyDescent="0.25">
      <c r="A60" s="29"/>
      <c r="B60" s="13"/>
      <c r="C60" s="33"/>
      <c r="D60" s="10" t="s">
        <v>30</v>
      </c>
      <c r="E60" s="18" t="s">
        <v>0</v>
      </c>
      <c r="F60" s="15"/>
      <c r="G60" s="37">
        <f>Alusparameetrid!Y47</f>
        <v>0.8</v>
      </c>
      <c r="H60" s="15"/>
      <c r="I60" s="5"/>
    </row>
    <row r="61" spans="1:9" ht="15.75" thickBot="1" x14ac:dyDescent="0.3">
      <c r="A61" s="30"/>
      <c r="B61" s="13"/>
      <c r="C61" s="33" t="s">
        <v>70</v>
      </c>
      <c r="D61" s="10"/>
      <c r="E61" s="18" t="s">
        <v>71</v>
      </c>
      <c r="F61" s="52">
        <v>18</v>
      </c>
      <c r="G61" s="37"/>
      <c r="H61" s="57">
        <f>IF($F$61&gt;25,1.4,IF($F$61&gt;12,1,IF(F61&gt;8,0.8,0.6)))</f>
        <v>1</v>
      </c>
      <c r="I61" s="41"/>
    </row>
    <row r="62" spans="1:9" ht="13.5" thickBot="1" x14ac:dyDescent="0.25">
      <c r="A62" s="27" t="s">
        <v>34</v>
      </c>
      <c r="B62" s="24"/>
      <c r="C62" s="32"/>
      <c r="D62" s="12"/>
      <c r="E62" s="19"/>
      <c r="F62" s="12"/>
      <c r="G62" s="35"/>
      <c r="H62" s="8"/>
      <c r="I62" s="5"/>
    </row>
    <row r="63" spans="1:9" ht="13.5" thickBot="1" x14ac:dyDescent="0.25">
      <c r="A63" s="29"/>
      <c r="B63" s="11" t="s">
        <v>33</v>
      </c>
      <c r="C63" s="24"/>
      <c r="D63" s="12" t="s">
        <v>39</v>
      </c>
      <c r="E63" s="24" t="s">
        <v>9</v>
      </c>
      <c r="F63" s="52">
        <v>50</v>
      </c>
      <c r="G63" s="99"/>
      <c r="H63" s="16"/>
      <c r="I63" s="5"/>
    </row>
    <row r="64" spans="1:9" ht="15.75" thickBot="1" x14ac:dyDescent="0.3">
      <c r="A64" s="30"/>
      <c r="B64" s="13"/>
      <c r="C64" s="23"/>
      <c r="D64" s="10" t="s">
        <v>97</v>
      </c>
      <c r="E64" s="18" t="s">
        <v>9</v>
      </c>
      <c r="F64" s="52">
        <v>54</v>
      </c>
      <c r="G64" s="82">
        <f>$F$64/F63</f>
        <v>1.08</v>
      </c>
      <c r="H64" s="47">
        <f>IF(G64&gt;1.15,1.1,IF(G64&gt;1,1,IF(G64&gt;0.9,0.8,0.6)))</f>
        <v>1</v>
      </c>
      <c r="I64" s="5"/>
    </row>
    <row r="65" spans="1:9" ht="6.75" customHeight="1" x14ac:dyDescent="0.2">
      <c r="A65" s="31"/>
      <c r="B65" s="17"/>
      <c r="C65" s="21"/>
      <c r="D65" s="1"/>
      <c r="E65" s="34"/>
      <c r="F65" s="2"/>
      <c r="G65" s="34"/>
      <c r="H65" s="1"/>
      <c r="I65" s="20"/>
    </row>
    <row r="66" spans="1:9" ht="16.5" thickBot="1" x14ac:dyDescent="0.3">
      <c r="C66" s="17"/>
      <c r="D66" s="1"/>
      <c r="E66" s="93" t="s">
        <v>57</v>
      </c>
      <c r="F66" s="94">
        <f>AVERAGE(H22:H64)</f>
        <v>1.0900000000000001</v>
      </c>
      <c r="G66" s="42" t="s">
        <v>94</v>
      </c>
      <c r="H66" s="95">
        <f>INT(F66*H20)</f>
        <v>49</v>
      </c>
    </row>
    <row r="67" spans="1:9" ht="16.5" thickBot="1" x14ac:dyDescent="0.3">
      <c r="G67" s="96" t="s">
        <v>95</v>
      </c>
      <c r="H67" s="97">
        <f>ROUND(H66/10,0)*10</f>
        <v>50</v>
      </c>
      <c r="I67" s="106" t="str">
        <f>IF(AND(H35&lt;=1,H67&gt;50),"Ülekäikude lahendus ei vasta piirkiirusele!","")</f>
        <v/>
      </c>
    </row>
    <row r="69" spans="1:9" x14ac:dyDescent="0.2">
      <c r="F69" s="4" t="s">
        <v>92</v>
      </c>
      <c r="G69" s="90">
        <f>MIN(G22:G64)</f>
        <v>0.6</v>
      </c>
    </row>
    <row r="70" spans="1:9" x14ac:dyDescent="0.2">
      <c r="C70" s="21"/>
      <c r="D70" s="2"/>
      <c r="E70" s="1"/>
      <c r="F70" s="4" t="s">
        <v>93</v>
      </c>
      <c r="G70" s="90">
        <f>MAX(G22:G64)</f>
        <v>1.4</v>
      </c>
      <c r="I70" s="40"/>
    </row>
    <row r="71" spans="1:9" x14ac:dyDescent="0.2">
      <c r="C71" s="21"/>
      <c r="D71" s="2"/>
      <c r="E71" s="1"/>
      <c r="F71" s="1"/>
      <c r="G71" s="1"/>
      <c r="I71" s="40"/>
    </row>
    <row r="72" spans="1:9" x14ac:dyDescent="0.2">
      <c r="C72" s="21"/>
      <c r="D72" s="2"/>
      <c r="E72" s="1"/>
      <c r="F72" s="1"/>
      <c r="G72" s="1"/>
      <c r="H72" s="1"/>
      <c r="I72" s="40"/>
    </row>
  </sheetData>
  <pageMargins left="0.7" right="0.7" top="0.75" bottom="0.75" header="0.3" footer="0.3"/>
  <pageSetup paperSize="9" orientation="portrait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I72"/>
  <sheetViews>
    <sheetView workbookViewId="0">
      <pane ySplit="1" topLeftCell="A2" activePane="bottomLeft" state="frozen"/>
      <selection activeCell="F62" sqref="F62"/>
      <selection pane="bottomLeft" activeCell="K20" sqref="K20"/>
    </sheetView>
  </sheetViews>
  <sheetFormatPr defaultColWidth="9.140625" defaultRowHeight="12.75" x14ac:dyDescent="0.2"/>
  <cols>
    <col min="1" max="1" width="3.7109375" style="28" customWidth="1"/>
    <col min="2" max="2" width="3.7109375" style="3" customWidth="1"/>
    <col min="3" max="3" width="27.140625" style="3" customWidth="1"/>
    <col min="4" max="4" width="37.85546875" style="4" bestFit="1" customWidth="1"/>
    <col min="5" max="5" width="5" style="4" customWidth="1"/>
    <col min="6" max="6" width="8.42578125" style="4" customWidth="1"/>
    <col min="7" max="7" width="7.85546875" style="4" customWidth="1"/>
    <col min="8" max="8" width="6.140625" style="4" customWidth="1"/>
    <col min="9" max="9" width="6.140625" style="43" bestFit="1" customWidth="1"/>
    <col min="10" max="10" width="5.5703125" style="3" bestFit="1" customWidth="1"/>
    <col min="11" max="16384" width="9.140625" style="3"/>
  </cols>
  <sheetData>
    <row r="1" spans="1:9" ht="16.5" thickBot="1" x14ac:dyDescent="0.3">
      <c r="A1" s="56" t="s">
        <v>69</v>
      </c>
      <c r="D1" s="3"/>
      <c r="E1" s="3"/>
      <c r="F1" s="3"/>
      <c r="G1" s="1"/>
      <c r="H1" s="45"/>
      <c r="I1" s="5"/>
    </row>
    <row r="2" spans="1:9" x14ac:dyDescent="0.2">
      <c r="B2" s="27" t="s">
        <v>44</v>
      </c>
      <c r="C2" s="24"/>
      <c r="D2" s="89" t="s">
        <v>43</v>
      </c>
      <c r="E2" s="24"/>
      <c r="F2" s="24"/>
      <c r="G2" s="12"/>
      <c r="H2" s="55"/>
      <c r="I2" s="5"/>
    </row>
    <row r="3" spans="1:9" ht="13.5" thickBot="1" x14ac:dyDescent="0.25">
      <c r="B3" s="62" t="s">
        <v>55</v>
      </c>
      <c r="C3" s="17"/>
      <c r="D3" s="1"/>
      <c r="E3" s="17"/>
      <c r="F3" s="17"/>
      <c r="G3" s="1"/>
      <c r="H3" s="44"/>
      <c r="I3" s="5"/>
    </row>
    <row r="4" spans="1:9" ht="15.75" thickBot="1" x14ac:dyDescent="0.3">
      <c r="B4" s="9"/>
      <c r="C4" s="17" t="s">
        <v>45</v>
      </c>
      <c r="D4" s="17" t="s">
        <v>54</v>
      </c>
      <c r="E4" s="1" t="s">
        <v>5</v>
      </c>
      <c r="F4" s="52" t="s">
        <v>5</v>
      </c>
      <c r="G4" s="1">
        <v>5</v>
      </c>
      <c r="H4" s="63">
        <f>IF(F4="A",5,IF(F4="B",4,IF(F4="C",3,IF(F4="D",2,IF(F4="E",2,1)))))</f>
        <v>5</v>
      </c>
      <c r="I4" s="5"/>
    </row>
    <row r="5" spans="1:9" x14ac:dyDescent="0.2">
      <c r="B5" s="9"/>
      <c r="C5" s="17" t="s">
        <v>46</v>
      </c>
      <c r="D5" s="17" t="s">
        <v>6</v>
      </c>
      <c r="E5" s="1" t="s">
        <v>4</v>
      </c>
      <c r="F5" s="17"/>
      <c r="G5" s="1">
        <v>4</v>
      </c>
      <c r="H5" s="44"/>
      <c r="I5" s="5"/>
    </row>
    <row r="6" spans="1:9" x14ac:dyDescent="0.2">
      <c r="B6" s="62" t="s">
        <v>48</v>
      </c>
      <c r="C6" s="17"/>
      <c r="D6" s="17"/>
      <c r="E6" s="1"/>
      <c r="F6" s="17"/>
      <c r="G6" s="1"/>
      <c r="H6" s="44"/>
      <c r="I6" s="5"/>
    </row>
    <row r="7" spans="1:9" x14ac:dyDescent="0.2">
      <c r="B7" s="9"/>
      <c r="C7" s="17" t="s">
        <v>50</v>
      </c>
      <c r="D7" s="17" t="s">
        <v>59</v>
      </c>
      <c r="E7" s="1" t="s">
        <v>0</v>
      </c>
      <c r="F7" s="17"/>
      <c r="G7" s="1">
        <v>3</v>
      </c>
      <c r="H7" s="44"/>
      <c r="I7" s="5"/>
    </row>
    <row r="8" spans="1:9" x14ac:dyDescent="0.2">
      <c r="B8" s="9"/>
      <c r="C8" s="17" t="s">
        <v>47</v>
      </c>
      <c r="D8" s="17" t="s">
        <v>59</v>
      </c>
      <c r="E8" s="1" t="s">
        <v>11</v>
      </c>
      <c r="F8" s="17"/>
      <c r="G8" s="1">
        <v>2</v>
      </c>
      <c r="H8" s="44"/>
      <c r="I8" s="5"/>
    </row>
    <row r="9" spans="1:9" x14ac:dyDescent="0.2">
      <c r="B9" s="9"/>
      <c r="C9" s="17" t="s">
        <v>49</v>
      </c>
      <c r="D9" s="17" t="s">
        <v>7</v>
      </c>
      <c r="E9" s="1" t="s">
        <v>52</v>
      </c>
      <c r="F9" s="17"/>
      <c r="G9" s="1">
        <v>2</v>
      </c>
      <c r="H9" s="44"/>
      <c r="I9" s="5"/>
    </row>
    <row r="10" spans="1:9" ht="13.5" thickBot="1" x14ac:dyDescent="0.25">
      <c r="B10" s="64"/>
      <c r="C10" s="60" t="s">
        <v>51</v>
      </c>
      <c r="D10" s="60" t="s">
        <v>60</v>
      </c>
      <c r="E10" s="61" t="s">
        <v>53</v>
      </c>
      <c r="F10" s="17"/>
      <c r="G10" s="61">
        <v>1</v>
      </c>
      <c r="H10" s="65"/>
      <c r="I10" s="5"/>
    </row>
    <row r="11" spans="1:9" ht="15.75" thickBot="1" x14ac:dyDescent="0.3">
      <c r="B11" s="66"/>
      <c r="C11" s="67"/>
      <c r="D11" s="68" t="s">
        <v>42</v>
      </c>
      <c r="E11" s="67"/>
      <c r="F11" s="52">
        <v>797</v>
      </c>
      <c r="G11" s="98"/>
      <c r="H11" s="69">
        <f>IF(F11&lt;100,1,IF(F11&lt;200,2,IF(F11&lt;600,3,IF(F11&lt;1200,4,IF(F11&lt;2400,5,6)))))</f>
        <v>4</v>
      </c>
      <c r="I11" s="5"/>
    </row>
    <row r="12" spans="1:9" ht="6" customHeight="1" thickBot="1" x14ac:dyDescent="0.25"/>
    <row r="13" spans="1:9" ht="15.75" thickBot="1" x14ac:dyDescent="0.3">
      <c r="B13" s="11"/>
      <c r="C13" s="24" t="s">
        <v>66</v>
      </c>
      <c r="D13" s="24" t="s">
        <v>61</v>
      </c>
      <c r="E13" s="12" t="s">
        <v>5</v>
      </c>
      <c r="F13" s="52" t="s">
        <v>5</v>
      </c>
      <c r="G13" s="12">
        <v>1</v>
      </c>
      <c r="H13" s="46">
        <f>IF(F13="A",1,IF(F13="B",2,IF(F13="C",3,IF(F13="D",4,5))))</f>
        <v>1</v>
      </c>
      <c r="I13" s="5"/>
    </row>
    <row r="14" spans="1:9" x14ac:dyDescent="0.2">
      <c r="B14" s="9"/>
      <c r="C14" s="17"/>
      <c r="D14" s="17" t="s">
        <v>62</v>
      </c>
      <c r="E14" s="1" t="s">
        <v>4</v>
      </c>
      <c r="F14" s="17"/>
      <c r="G14" s="1">
        <v>2</v>
      </c>
      <c r="H14" s="44"/>
      <c r="I14" s="5"/>
    </row>
    <row r="15" spans="1:9" x14ac:dyDescent="0.2">
      <c r="B15" s="9"/>
      <c r="C15" s="17"/>
      <c r="D15" s="17" t="s">
        <v>63</v>
      </c>
      <c r="E15" s="1" t="s">
        <v>0</v>
      </c>
      <c r="F15" s="17"/>
      <c r="G15" s="1">
        <v>3</v>
      </c>
      <c r="H15" s="8"/>
      <c r="I15" s="40"/>
    </row>
    <row r="16" spans="1:9" x14ac:dyDescent="0.2">
      <c r="B16" s="9"/>
      <c r="C16" s="17"/>
      <c r="D16" s="17" t="s">
        <v>65</v>
      </c>
      <c r="E16" s="1" t="s">
        <v>11</v>
      </c>
      <c r="F16" s="17"/>
      <c r="G16" s="1">
        <v>4</v>
      </c>
      <c r="H16" s="8"/>
      <c r="I16" s="40"/>
    </row>
    <row r="17" spans="1:9" ht="13.5" thickBot="1" x14ac:dyDescent="0.25">
      <c r="B17" s="13"/>
      <c r="C17" s="23"/>
      <c r="D17" s="23" t="s">
        <v>64</v>
      </c>
      <c r="E17" s="10" t="s">
        <v>52</v>
      </c>
      <c r="F17" s="23"/>
      <c r="G17" s="10">
        <v>5</v>
      </c>
      <c r="H17" s="15"/>
      <c r="I17" s="40"/>
    </row>
    <row r="18" spans="1:9" ht="5.25" customHeight="1" x14ac:dyDescent="0.2">
      <c r="D18" s="3"/>
      <c r="F18" s="3"/>
      <c r="G18" s="50"/>
      <c r="H18" s="1"/>
      <c r="I18" s="40"/>
    </row>
    <row r="19" spans="1:9" ht="15" x14ac:dyDescent="0.25">
      <c r="D19" s="3"/>
      <c r="E19" s="91" t="s">
        <v>56</v>
      </c>
      <c r="F19" s="92">
        <f>H13*10+MAX(H4,H11)</f>
        <v>15</v>
      </c>
      <c r="G19" s="100" t="s">
        <v>96</v>
      </c>
    </row>
    <row r="20" spans="1:9" ht="15" customHeight="1" thickBot="1" x14ac:dyDescent="0.3">
      <c r="A20" s="56" t="s">
        <v>68</v>
      </c>
      <c r="E20" s="3"/>
      <c r="F20" s="5"/>
      <c r="G20" s="50"/>
      <c r="H20" s="95">
        <f>VLOOKUP(F19,Alusparameetrid!P4:Q28,2,FALSE)</f>
        <v>40</v>
      </c>
      <c r="I20" s="40"/>
    </row>
    <row r="21" spans="1:9" ht="13.5" thickBot="1" x14ac:dyDescent="0.25">
      <c r="A21" s="27" t="s">
        <v>40</v>
      </c>
      <c r="B21" s="24"/>
      <c r="C21" s="24"/>
      <c r="D21" s="24"/>
      <c r="E21" s="24"/>
      <c r="F21" s="12"/>
      <c r="G21" s="54"/>
      <c r="H21" s="16"/>
      <c r="I21" s="40"/>
    </row>
    <row r="22" spans="1:9" ht="15.75" thickBot="1" x14ac:dyDescent="0.3">
      <c r="A22" s="29"/>
      <c r="B22" s="11" t="s">
        <v>38</v>
      </c>
      <c r="C22" s="24"/>
      <c r="D22" s="12">
        <v>1</v>
      </c>
      <c r="E22" s="12" t="s">
        <v>5</v>
      </c>
      <c r="F22" s="52" t="s">
        <v>5</v>
      </c>
      <c r="G22" s="51">
        <f>Alusparameetrid!Y9</f>
        <v>0.8</v>
      </c>
      <c r="H22" s="46">
        <f>IF($F$22="A",$G$22,IF($F$22="B",$G$23,$G$24))</f>
        <v>0.8</v>
      </c>
      <c r="I22" s="40"/>
    </row>
    <row r="23" spans="1:9" x14ac:dyDescent="0.2">
      <c r="A23" s="29"/>
      <c r="B23" s="9"/>
      <c r="C23" s="17"/>
      <c r="D23" s="1">
        <v>2</v>
      </c>
      <c r="E23" s="1" t="s">
        <v>4</v>
      </c>
      <c r="F23" s="17"/>
      <c r="G23" s="7">
        <f>Alusparameetrid!Y10</f>
        <v>1.1000000000000001</v>
      </c>
      <c r="H23" s="8"/>
      <c r="I23" s="40"/>
    </row>
    <row r="24" spans="1:9" ht="13.5" thickBot="1" x14ac:dyDescent="0.25">
      <c r="A24" s="29"/>
      <c r="B24" s="13"/>
      <c r="C24" s="23"/>
      <c r="D24" s="10" t="s">
        <v>37</v>
      </c>
      <c r="E24" s="10" t="s">
        <v>0</v>
      </c>
      <c r="F24" s="10"/>
      <c r="G24" s="39">
        <f>Alusparameetrid!Y11</f>
        <v>1.3</v>
      </c>
      <c r="H24" s="15"/>
      <c r="I24" s="40"/>
    </row>
    <row r="25" spans="1:9" ht="13.5" thickBot="1" x14ac:dyDescent="0.25">
      <c r="A25" s="30"/>
      <c r="B25" s="23"/>
      <c r="C25" s="26"/>
      <c r="D25" s="10"/>
      <c r="E25" s="18"/>
      <c r="F25" s="18"/>
      <c r="G25" s="18"/>
      <c r="H25" s="15"/>
      <c r="I25" s="40"/>
    </row>
    <row r="26" spans="1:9" ht="13.5" thickBot="1" x14ac:dyDescent="0.25">
      <c r="A26" s="27" t="s">
        <v>15</v>
      </c>
      <c r="B26" s="24"/>
      <c r="C26" s="22"/>
      <c r="D26" s="12"/>
      <c r="E26" s="19"/>
      <c r="F26" s="24"/>
      <c r="G26" s="19"/>
      <c r="H26" s="16"/>
      <c r="I26" s="40"/>
    </row>
    <row r="27" spans="1:9" ht="15.75" thickBot="1" x14ac:dyDescent="0.3">
      <c r="A27" s="29"/>
      <c r="B27" s="11" t="s">
        <v>2</v>
      </c>
      <c r="C27" s="24"/>
      <c r="D27" s="12" t="s">
        <v>10</v>
      </c>
      <c r="E27" s="19" t="s">
        <v>5</v>
      </c>
      <c r="F27" s="52" t="s">
        <v>4</v>
      </c>
      <c r="G27" s="49">
        <f>Alusparameetrid!Y14</f>
        <v>1.1000000000000001</v>
      </c>
      <c r="H27" s="46">
        <f>IF($F$27="A",$G$27,IF($F$27="B",$G$28,$G$29))</f>
        <v>0.8</v>
      </c>
      <c r="I27" s="41"/>
    </row>
    <row r="28" spans="1:9" x14ac:dyDescent="0.2">
      <c r="A28" s="29"/>
      <c r="B28" s="9"/>
      <c r="C28" s="17"/>
      <c r="D28" s="1" t="s">
        <v>8</v>
      </c>
      <c r="E28" s="5" t="s">
        <v>4</v>
      </c>
      <c r="F28" s="1"/>
      <c r="G28" s="6">
        <f>Alusparameetrid!Y15</f>
        <v>0.8</v>
      </c>
      <c r="H28" s="8"/>
      <c r="I28" s="5"/>
    </row>
    <row r="29" spans="1:9" ht="13.5" thickBot="1" x14ac:dyDescent="0.25">
      <c r="A29" s="30"/>
      <c r="B29" s="13" t="s">
        <v>16</v>
      </c>
      <c r="C29" s="23"/>
      <c r="D29" s="10" t="s">
        <v>58</v>
      </c>
      <c r="E29" s="18" t="s">
        <v>0</v>
      </c>
      <c r="F29" s="10"/>
      <c r="G29" s="48">
        <f>Alusparameetrid!Y16</f>
        <v>1</v>
      </c>
      <c r="H29" s="15"/>
      <c r="I29" s="5"/>
    </row>
    <row r="30" spans="1:9" ht="13.5" thickBot="1" x14ac:dyDescent="0.25">
      <c r="A30" s="27" t="s">
        <v>13</v>
      </c>
      <c r="B30" s="24"/>
      <c r="C30" s="22"/>
      <c r="D30" s="12"/>
      <c r="E30" s="19"/>
      <c r="F30" s="12"/>
      <c r="G30" s="6"/>
      <c r="H30" s="8"/>
      <c r="I30" s="5"/>
    </row>
    <row r="31" spans="1:9" ht="15.75" thickBot="1" x14ac:dyDescent="0.3">
      <c r="A31" s="29"/>
      <c r="B31" s="11" t="s">
        <v>14</v>
      </c>
      <c r="C31" s="22"/>
      <c r="D31" s="12" t="s">
        <v>73</v>
      </c>
      <c r="E31" s="19" t="s">
        <v>5</v>
      </c>
      <c r="F31" s="52" t="s">
        <v>4</v>
      </c>
      <c r="G31" s="35">
        <f>Alusparameetrid!Y18</f>
        <v>1.2</v>
      </c>
      <c r="H31" s="46">
        <f>IF($F$31="A",$G$31,IF($F$31="B",$G$32,IF($F$31="C",$G$33,$G$34)))</f>
        <v>1</v>
      </c>
      <c r="I31" s="41"/>
    </row>
    <row r="32" spans="1:9" x14ac:dyDescent="0.2">
      <c r="A32" s="29"/>
      <c r="B32" s="9"/>
      <c r="C32" s="14"/>
      <c r="D32" s="1" t="s">
        <v>36</v>
      </c>
      <c r="E32" s="5" t="s">
        <v>4</v>
      </c>
      <c r="F32" s="1"/>
      <c r="G32" s="6">
        <f>Alusparameetrid!Y19</f>
        <v>1</v>
      </c>
      <c r="H32" s="8"/>
      <c r="I32" s="5"/>
    </row>
    <row r="33" spans="1:9" x14ac:dyDescent="0.2">
      <c r="A33" s="29"/>
      <c r="B33" s="9"/>
      <c r="C33" s="14"/>
      <c r="D33" s="1" t="s">
        <v>35</v>
      </c>
      <c r="E33" s="5" t="s">
        <v>0</v>
      </c>
      <c r="F33" s="1"/>
      <c r="G33" s="38">
        <f>Alusparameetrid!Y20</f>
        <v>0.8</v>
      </c>
      <c r="H33" s="8"/>
      <c r="I33" s="5"/>
    </row>
    <row r="34" spans="1:9" ht="13.5" thickBot="1" x14ac:dyDescent="0.25">
      <c r="A34" s="29"/>
      <c r="B34" s="13"/>
      <c r="C34" s="80" t="s">
        <v>74</v>
      </c>
      <c r="D34" s="10" t="s">
        <v>75</v>
      </c>
      <c r="E34" s="18" t="s">
        <v>11</v>
      </c>
      <c r="F34" s="10"/>
      <c r="G34" s="37">
        <f>Alusparameetrid!Y21</f>
        <v>0.6</v>
      </c>
      <c r="H34" s="15"/>
      <c r="I34" s="5"/>
    </row>
    <row r="35" spans="1:9" ht="15.75" thickBot="1" x14ac:dyDescent="0.3">
      <c r="A35" s="29"/>
      <c r="B35" s="11" t="s">
        <v>76</v>
      </c>
      <c r="C35" s="24"/>
      <c r="D35" s="12" t="s">
        <v>78</v>
      </c>
      <c r="E35" s="19" t="s">
        <v>5</v>
      </c>
      <c r="F35" s="52" t="s">
        <v>11</v>
      </c>
      <c r="G35" s="6">
        <f>Alusparameetrid!Y22</f>
        <v>1.4</v>
      </c>
      <c r="H35" s="36">
        <f>IF($F$35="A",$G$35,IF($F$35="B",G36,IF($F$35="C",G37,IF($F$35="D",G38,IF(F35="E",G39,IF(F35="F",G40,$G$41))))))</f>
        <v>0.9</v>
      </c>
      <c r="I35" s="105" t="str">
        <f>IF(AND(H35&lt;=1,H67&gt;50),"Ülekäikude lahendus ei vasta piirkiirusele!","")</f>
        <v/>
      </c>
    </row>
    <row r="36" spans="1:9" ht="15" x14ac:dyDescent="0.25">
      <c r="A36" s="29"/>
      <c r="B36" s="9"/>
      <c r="C36" s="17"/>
      <c r="D36" s="1" t="s">
        <v>77</v>
      </c>
      <c r="E36" s="5" t="s">
        <v>4</v>
      </c>
      <c r="F36" s="81"/>
      <c r="G36" s="6">
        <f>Alusparameetrid!Y23</f>
        <v>1.2</v>
      </c>
      <c r="H36" s="63"/>
      <c r="I36" s="41"/>
    </row>
    <row r="37" spans="1:9" x14ac:dyDescent="0.2">
      <c r="A37" s="29"/>
      <c r="B37" s="9"/>
      <c r="C37" s="17"/>
      <c r="D37" s="1" t="s">
        <v>87</v>
      </c>
      <c r="E37" s="5" t="s">
        <v>0</v>
      </c>
      <c r="F37" s="8"/>
      <c r="G37" s="38">
        <f>Alusparameetrid!Y24</f>
        <v>1</v>
      </c>
      <c r="H37" s="8"/>
      <c r="I37" s="5"/>
    </row>
    <row r="38" spans="1:9" x14ac:dyDescent="0.2">
      <c r="A38" s="29"/>
      <c r="B38" s="9"/>
      <c r="C38" s="17"/>
      <c r="D38" s="1" t="s">
        <v>88</v>
      </c>
      <c r="E38" s="5" t="s">
        <v>11</v>
      </c>
      <c r="F38" s="8"/>
      <c r="G38" s="38">
        <f>Alusparameetrid!Y25</f>
        <v>0.9</v>
      </c>
      <c r="H38" s="8"/>
      <c r="I38" s="5"/>
    </row>
    <row r="39" spans="1:9" x14ac:dyDescent="0.2">
      <c r="A39" s="29"/>
      <c r="B39" s="9"/>
      <c r="C39" s="17"/>
      <c r="D39" s="1" t="s">
        <v>89</v>
      </c>
      <c r="E39" s="5" t="s">
        <v>52</v>
      </c>
      <c r="F39" s="8"/>
      <c r="G39" s="38">
        <f>Alusparameetrid!Y26</f>
        <v>0.8</v>
      </c>
      <c r="H39" s="8"/>
      <c r="I39" s="5"/>
    </row>
    <row r="40" spans="1:9" x14ac:dyDescent="0.2">
      <c r="A40" s="29"/>
      <c r="B40" s="9"/>
      <c r="C40" s="17"/>
      <c r="D40" s="1" t="s">
        <v>91</v>
      </c>
      <c r="E40" s="5" t="s">
        <v>53</v>
      </c>
      <c r="F40" s="8"/>
      <c r="G40" s="38">
        <f>Alusparameetrid!Y27</f>
        <v>0.7</v>
      </c>
      <c r="H40" s="8"/>
      <c r="I40" s="5"/>
    </row>
    <row r="41" spans="1:9" ht="13.5" thickBot="1" x14ac:dyDescent="0.25">
      <c r="A41" s="29"/>
      <c r="B41" s="13"/>
      <c r="C41" s="23"/>
      <c r="D41" s="10" t="s">
        <v>90</v>
      </c>
      <c r="E41" s="18" t="s">
        <v>79</v>
      </c>
      <c r="F41" s="15"/>
      <c r="G41" s="48">
        <f>Alusparameetrid!Y28</f>
        <v>1</v>
      </c>
      <c r="H41" s="15"/>
      <c r="I41" s="5"/>
    </row>
    <row r="42" spans="1:9" s="17" customFormat="1" ht="13.5" thickBot="1" x14ac:dyDescent="0.25">
      <c r="A42" s="29"/>
      <c r="B42" s="11" t="s">
        <v>12</v>
      </c>
      <c r="C42" s="22"/>
      <c r="D42" s="12"/>
      <c r="E42" s="19"/>
      <c r="F42" s="12"/>
      <c r="G42" s="35"/>
      <c r="H42" s="16"/>
      <c r="I42" s="5"/>
    </row>
    <row r="43" spans="1:9" ht="15.75" thickBot="1" x14ac:dyDescent="0.3">
      <c r="A43" s="29"/>
      <c r="B43" s="9"/>
      <c r="C43" s="17" t="s">
        <v>17</v>
      </c>
      <c r="D43" s="1" t="s">
        <v>18</v>
      </c>
      <c r="E43" s="1" t="s">
        <v>5</v>
      </c>
      <c r="F43" s="52" t="s">
        <v>4</v>
      </c>
      <c r="G43" s="7">
        <f>Alusparameetrid!Y30</f>
        <v>0.6</v>
      </c>
      <c r="H43" s="36">
        <f>IF($F$43="A",$G$43,IF($F$43="B",$G$44,IF($F$43="C",$G$45,IF(F43="D",G46,$G$47))))</f>
        <v>0.8</v>
      </c>
      <c r="I43" s="41"/>
    </row>
    <row r="44" spans="1:9" x14ac:dyDescent="0.2">
      <c r="A44" s="29"/>
      <c r="B44" s="9"/>
      <c r="C44" s="14"/>
      <c r="D44" s="1" t="s">
        <v>19</v>
      </c>
      <c r="E44" s="1" t="s">
        <v>4</v>
      </c>
      <c r="F44" s="1"/>
      <c r="G44" s="7">
        <f>Alusparameetrid!Y31</f>
        <v>0.8</v>
      </c>
      <c r="H44" s="8"/>
      <c r="I44" s="5"/>
    </row>
    <row r="45" spans="1:9" x14ac:dyDescent="0.2">
      <c r="A45" s="29"/>
      <c r="B45" s="9"/>
      <c r="C45" s="17"/>
      <c r="D45" s="1" t="s">
        <v>72</v>
      </c>
      <c r="E45" s="1" t="s">
        <v>0</v>
      </c>
      <c r="F45" s="5"/>
      <c r="G45" s="79">
        <f>Alusparameetrid!Y32</f>
        <v>0.9</v>
      </c>
      <c r="H45" s="8"/>
      <c r="I45" s="5"/>
    </row>
    <row r="46" spans="1:9" x14ac:dyDescent="0.2">
      <c r="A46" s="29"/>
      <c r="B46" s="9"/>
      <c r="C46" s="17"/>
      <c r="D46" s="1" t="s">
        <v>20</v>
      </c>
      <c r="E46" s="1" t="s">
        <v>11</v>
      </c>
      <c r="F46" s="5"/>
      <c r="G46" s="79">
        <f>Alusparameetrid!Y33</f>
        <v>1</v>
      </c>
      <c r="H46" s="8"/>
      <c r="I46" s="5"/>
    </row>
    <row r="47" spans="1:9" ht="13.5" thickBot="1" x14ac:dyDescent="0.25">
      <c r="A47" s="30"/>
      <c r="B47" s="13"/>
      <c r="C47" s="23"/>
      <c r="D47" s="10" t="s">
        <v>21</v>
      </c>
      <c r="E47" s="10" t="s">
        <v>52</v>
      </c>
      <c r="F47" s="18"/>
      <c r="G47" s="39">
        <f>Alusparameetrid!Y34</f>
        <v>1.2</v>
      </c>
      <c r="H47" s="15"/>
      <c r="I47" s="5"/>
    </row>
    <row r="48" spans="1:9" s="17" customFormat="1" ht="13.5" thickBot="1" x14ac:dyDescent="0.25">
      <c r="A48" s="27" t="s">
        <v>31</v>
      </c>
      <c r="B48" s="24"/>
      <c r="C48" s="24"/>
      <c r="D48" s="12"/>
      <c r="E48" s="19"/>
      <c r="F48" s="19"/>
      <c r="G48" s="6"/>
      <c r="H48" s="8"/>
      <c r="I48" s="5"/>
    </row>
    <row r="49" spans="1:9" s="17" customFormat="1" ht="15.75" thickBot="1" x14ac:dyDescent="0.3">
      <c r="A49" s="29"/>
      <c r="B49" s="11" t="s">
        <v>80</v>
      </c>
      <c r="C49" s="24"/>
      <c r="D49" s="12" t="s">
        <v>1</v>
      </c>
      <c r="E49" s="19" t="s">
        <v>5</v>
      </c>
      <c r="F49" s="52" t="s">
        <v>4</v>
      </c>
      <c r="G49" s="35">
        <f>Alusparameetrid!Y36</f>
        <v>0.8</v>
      </c>
      <c r="H49" s="46">
        <f>IF($F$49="A",$G$49,$G$50)</f>
        <v>1</v>
      </c>
      <c r="I49" s="41"/>
    </row>
    <row r="50" spans="1:9" s="17" customFormat="1" ht="13.5" thickBot="1" x14ac:dyDescent="0.25">
      <c r="A50" s="29"/>
      <c r="B50" s="13"/>
      <c r="C50" s="23"/>
      <c r="D50" s="10" t="s">
        <v>3</v>
      </c>
      <c r="E50" s="18" t="s">
        <v>4</v>
      </c>
      <c r="F50" s="18"/>
      <c r="G50" s="48">
        <f>Alusparameetrid!Y37</f>
        <v>1</v>
      </c>
      <c r="H50" s="8"/>
      <c r="I50" s="5"/>
    </row>
    <row r="51" spans="1:9" s="17" customFormat="1" ht="13.5" thickBot="1" x14ac:dyDescent="0.25">
      <c r="A51" s="27" t="s">
        <v>41</v>
      </c>
      <c r="B51" s="24"/>
      <c r="C51" s="22"/>
      <c r="D51" s="12"/>
      <c r="E51" s="19"/>
      <c r="F51" s="12"/>
      <c r="G51" s="35"/>
      <c r="H51" s="16"/>
      <c r="I51" s="5"/>
    </row>
    <row r="52" spans="1:9" ht="15.75" thickBot="1" x14ac:dyDescent="0.3">
      <c r="A52" s="29"/>
      <c r="B52" s="11" t="s">
        <v>32</v>
      </c>
      <c r="C52" s="24"/>
      <c r="D52" s="12" t="s">
        <v>22</v>
      </c>
      <c r="E52" s="19" t="s">
        <v>5</v>
      </c>
      <c r="F52" s="52" t="s">
        <v>0</v>
      </c>
      <c r="G52" s="19">
        <f>Alusparameetrid!Y39</f>
        <v>1.4</v>
      </c>
      <c r="H52" s="46">
        <f>IF($F$52="A",$G$52,IF($F$52="B",$G$53,IF($F$52="C",$G$54,$G$55)))</f>
        <v>0.9</v>
      </c>
      <c r="I52" s="41"/>
    </row>
    <row r="53" spans="1:9" x14ac:dyDescent="0.2">
      <c r="A53" s="29"/>
      <c r="B53" s="9"/>
      <c r="C53" s="17"/>
      <c r="D53" s="1" t="s">
        <v>23</v>
      </c>
      <c r="E53" s="5" t="s">
        <v>4</v>
      </c>
      <c r="F53" s="8"/>
      <c r="G53" s="53">
        <f>Alusparameetrid!Y40</f>
        <v>1</v>
      </c>
      <c r="H53" s="8"/>
      <c r="I53" s="5"/>
    </row>
    <row r="54" spans="1:9" x14ac:dyDescent="0.2">
      <c r="A54" s="29"/>
      <c r="B54" s="9"/>
      <c r="C54" s="17"/>
      <c r="D54" s="1" t="s">
        <v>24</v>
      </c>
      <c r="E54" s="5" t="s">
        <v>0</v>
      </c>
      <c r="F54" s="8"/>
      <c r="G54" s="53">
        <f>Alusparameetrid!Y41</f>
        <v>0.9</v>
      </c>
      <c r="H54" s="8"/>
      <c r="I54" s="5"/>
    </row>
    <row r="55" spans="1:9" x14ac:dyDescent="0.2">
      <c r="A55" s="29"/>
      <c r="B55" s="9"/>
      <c r="C55" s="17"/>
      <c r="D55" s="1" t="s">
        <v>25</v>
      </c>
      <c r="E55" s="5" t="s">
        <v>11</v>
      </c>
      <c r="F55" s="8"/>
      <c r="G55" s="5">
        <f>Alusparameetrid!Y42</f>
        <v>0.7</v>
      </c>
      <c r="H55" s="8"/>
      <c r="I55" s="5"/>
    </row>
    <row r="56" spans="1:9" ht="13.5" thickBot="1" x14ac:dyDescent="0.25">
      <c r="A56" s="29"/>
      <c r="B56" s="9"/>
      <c r="C56" s="17"/>
      <c r="D56" s="1"/>
      <c r="E56" s="5"/>
      <c r="F56" s="8"/>
      <c r="G56" s="5"/>
      <c r="H56" s="8"/>
      <c r="I56" s="5"/>
    </row>
    <row r="57" spans="1:9" ht="13.5" thickBot="1" x14ac:dyDescent="0.25">
      <c r="A57" s="27" t="s">
        <v>26</v>
      </c>
      <c r="B57" s="24"/>
      <c r="C57" s="32"/>
      <c r="D57" s="12"/>
      <c r="E57" s="19"/>
      <c r="F57" s="12"/>
      <c r="G57" s="35"/>
      <c r="H57" s="16"/>
      <c r="I57" s="5"/>
    </row>
    <row r="58" spans="1:9" ht="15.75" thickBot="1" x14ac:dyDescent="0.3">
      <c r="A58" s="29"/>
      <c r="B58" s="58" t="s">
        <v>27</v>
      </c>
      <c r="C58" s="24"/>
      <c r="D58" s="12" t="s">
        <v>28</v>
      </c>
      <c r="E58" s="19" t="s">
        <v>5</v>
      </c>
      <c r="F58" s="52" t="s">
        <v>4</v>
      </c>
      <c r="G58" s="35">
        <f>Alusparameetrid!Y45</f>
        <v>1.2</v>
      </c>
      <c r="H58" s="46">
        <f>IF($F$58="A",$G$58,IF($F$58="B",$G$59,$G$60))</f>
        <v>1</v>
      </c>
      <c r="I58" s="41"/>
    </row>
    <row r="59" spans="1:9" x14ac:dyDescent="0.2">
      <c r="A59" s="29"/>
      <c r="B59" s="9"/>
      <c r="C59" s="25"/>
      <c r="D59" s="1" t="s">
        <v>29</v>
      </c>
      <c r="E59" s="5" t="s">
        <v>4</v>
      </c>
      <c r="F59" s="8"/>
      <c r="G59" s="38">
        <f>Alusparameetrid!Y46</f>
        <v>1</v>
      </c>
      <c r="H59" s="8"/>
      <c r="I59" s="5"/>
    </row>
    <row r="60" spans="1:9" ht="13.5" thickBot="1" x14ac:dyDescent="0.25">
      <c r="A60" s="29"/>
      <c r="B60" s="13"/>
      <c r="C60" s="33"/>
      <c r="D60" s="10" t="s">
        <v>30</v>
      </c>
      <c r="E60" s="18" t="s">
        <v>0</v>
      </c>
      <c r="F60" s="15"/>
      <c r="G60" s="37">
        <f>Alusparameetrid!Y47</f>
        <v>0.8</v>
      </c>
      <c r="H60" s="15"/>
      <c r="I60" s="5"/>
    </row>
    <row r="61" spans="1:9" ht="15.75" thickBot="1" x14ac:dyDescent="0.3">
      <c r="A61" s="30"/>
      <c r="B61" s="13"/>
      <c r="C61" s="33" t="s">
        <v>70</v>
      </c>
      <c r="D61" s="10"/>
      <c r="E61" s="18" t="s">
        <v>71</v>
      </c>
      <c r="F61" s="52">
        <v>6</v>
      </c>
      <c r="G61" s="37"/>
      <c r="H61" s="57">
        <f>IF($F$61&gt;25,1.4,IF($F$61&gt;12,1,IF(F61&gt;8,0.8,0.6)))</f>
        <v>0.6</v>
      </c>
      <c r="I61" s="41"/>
    </row>
    <row r="62" spans="1:9" ht="13.5" thickBot="1" x14ac:dyDescent="0.25">
      <c r="A62" s="27" t="s">
        <v>34</v>
      </c>
      <c r="B62" s="24"/>
      <c r="C62" s="32"/>
      <c r="D62" s="12"/>
      <c r="E62" s="19"/>
      <c r="F62" s="12"/>
      <c r="G62" s="35"/>
      <c r="H62" s="8"/>
      <c r="I62" s="5"/>
    </row>
    <row r="63" spans="1:9" ht="13.5" thickBot="1" x14ac:dyDescent="0.25">
      <c r="A63" s="29"/>
      <c r="B63" s="11" t="s">
        <v>33</v>
      </c>
      <c r="C63" s="24"/>
      <c r="D63" s="12" t="s">
        <v>39</v>
      </c>
      <c r="E63" s="24" t="s">
        <v>9</v>
      </c>
      <c r="F63" s="52">
        <v>50</v>
      </c>
      <c r="G63" s="99"/>
      <c r="H63" s="16"/>
      <c r="I63" s="5"/>
    </row>
    <row r="64" spans="1:9" ht="15.75" thickBot="1" x14ac:dyDescent="0.3">
      <c r="A64" s="30"/>
      <c r="B64" s="13"/>
      <c r="C64" s="23"/>
      <c r="D64" s="10" t="s">
        <v>97</v>
      </c>
      <c r="E64" s="18" t="s">
        <v>9</v>
      </c>
      <c r="F64" s="52">
        <v>54</v>
      </c>
      <c r="G64" s="82">
        <f>$F$64/F63</f>
        <v>1.08</v>
      </c>
      <c r="H64" s="47">
        <f>IF(G64&gt;1.15,1.1,IF(G64&gt;1,1,IF(G64&gt;0.9,0.8,0.6)))</f>
        <v>1</v>
      </c>
      <c r="I64" s="5"/>
    </row>
    <row r="65" spans="1:9" ht="6.75" customHeight="1" x14ac:dyDescent="0.2">
      <c r="A65" s="31"/>
      <c r="B65" s="17"/>
      <c r="C65" s="21"/>
      <c r="D65" s="1"/>
      <c r="E65" s="34"/>
      <c r="F65" s="2"/>
      <c r="G65" s="34"/>
      <c r="H65" s="1"/>
      <c r="I65" s="20"/>
    </row>
    <row r="66" spans="1:9" ht="16.5" thickBot="1" x14ac:dyDescent="0.3">
      <c r="C66" s="17"/>
      <c r="D66" s="1"/>
      <c r="E66" s="93" t="s">
        <v>57</v>
      </c>
      <c r="F66" s="94">
        <f>AVERAGE(H22:H64)</f>
        <v>0.88000000000000012</v>
      </c>
      <c r="G66" s="42" t="s">
        <v>94</v>
      </c>
      <c r="H66" s="95">
        <f>INT(F66*H20)</f>
        <v>35</v>
      </c>
    </row>
    <row r="67" spans="1:9" ht="16.5" thickBot="1" x14ac:dyDescent="0.3">
      <c r="G67" s="96" t="s">
        <v>95</v>
      </c>
      <c r="H67" s="97">
        <f>ROUND(H66/10,0)*10</f>
        <v>40</v>
      </c>
      <c r="I67" s="106" t="str">
        <f>IF(AND(H35&lt;=1,H67&gt;50),"Ülekäikude lahendus ei vasta piirkiirusele!","")</f>
        <v/>
      </c>
    </row>
    <row r="69" spans="1:9" x14ac:dyDescent="0.2">
      <c r="F69" s="4" t="s">
        <v>92</v>
      </c>
      <c r="G69" s="90">
        <f>MIN(G22:G64)</f>
        <v>0.6</v>
      </c>
    </row>
    <row r="70" spans="1:9" x14ac:dyDescent="0.2">
      <c r="C70" s="21"/>
      <c r="D70" s="2"/>
      <c r="E70" s="1"/>
      <c r="F70" s="4" t="s">
        <v>93</v>
      </c>
      <c r="G70" s="90">
        <f>MAX(G22:G64)</f>
        <v>1.4</v>
      </c>
      <c r="I70" s="40"/>
    </row>
    <row r="71" spans="1:9" x14ac:dyDescent="0.2">
      <c r="C71" s="21"/>
      <c r="D71" s="2"/>
      <c r="E71" s="1"/>
      <c r="F71" s="1"/>
      <c r="G71" s="1"/>
      <c r="I71" s="40"/>
    </row>
    <row r="72" spans="1:9" x14ac:dyDescent="0.2">
      <c r="C72" s="21"/>
      <c r="D72" s="2"/>
      <c r="E72" s="1"/>
      <c r="F72" s="1"/>
      <c r="G72" s="1"/>
      <c r="H72" s="1"/>
      <c r="I72" s="40"/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N72"/>
  <sheetViews>
    <sheetView workbookViewId="0">
      <pane ySplit="1" topLeftCell="A38" activePane="bottomLeft" state="frozen"/>
      <selection pane="bottomLeft" activeCell="L66" sqref="L66"/>
    </sheetView>
  </sheetViews>
  <sheetFormatPr defaultColWidth="9.140625" defaultRowHeight="12.75" x14ac:dyDescent="0.2"/>
  <cols>
    <col min="1" max="1" width="3.7109375" style="28" customWidth="1"/>
    <col min="2" max="2" width="3.7109375" style="3" customWidth="1"/>
    <col min="3" max="3" width="27.140625" style="3" customWidth="1"/>
    <col min="4" max="4" width="37.85546875" style="4" bestFit="1" customWidth="1"/>
    <col min="5" max="5" width="5" style="4" customWidth="1"/>
    <col min="6" max="6" width="8.42578125" style="4" customWidth="1"/>
    <col min="7" max="7" width="7.85546875" style="4" customWidth="1"/>
    <col min="8" max="8" width="6.140625" style="4" customWidth="1"/>
    <col min="9" max="9" width="6.140625" style="43" bestFit="1" customWidth="1"/>
    <col min="10" max="10" width="5.5703125" style="3" bestFit="1" customWidth="1"/>
    <col min="11" max="16384" width="9.140625" style="3"/>
  </cols>
  <sheetData>
    <row r="1" spans="1:9" ht="16.5" thickBot="1" x14ac:dyDescent="0.3">
      <c r="A1" s="56" t="s">
        <v>69</v>
      </c>
      <c r="D1" s="3"/>
      <c r="E1" s="3"/>
      <c r="F1" s="3"/>
      <c r="G1" s="1"/>
      <c r="H1" s="45"/>
      <c r="I1" s="5"/>
    </row>
    <row r="2" spans="1:9" x14ac:dyDescent="0.2">
      <c r="B2" s="27" t="s">
        <v>44</v>
      </c>
      <c r="C2" s="24"/>
      <c r="D2" s="89" t="s">
        <v>43</v>
      </c>
      <c r="E2" s="24"/>
      <c r="F2" s="24"/>
      <c r="G2" s="12"/>
      <c r="H2" s="55"/>
      <c r="I2" s="5"/>
    </row>
    <row r="3" spans="1:9" ht="13.5" thickBot="1" x14ac:dyDescent="0.25">
      <c r="B3" s="62" t="s">
        <v>55</v>
      </c>
      <c r="C3" s="17"/>
      <c r="D3" s="1"/>
      <c r="E3" s="17"/>
      <c r="F3" s="17"/>
      <c r="G3" s="1"/>
      <c r="H3" s="44"/>
      <c r="I3" s="5"/>
    </row>
    <row r="4" spans="1:9" ht="15.75" thickBot="1" x14ac:dyDescent="0.3">
      <c r="B4" s="9"/>
      <c r="C4" s="17" t="s">
        <v>45</v>
      </c>
      <c r="D4" s="17" t="s">
        <v>54</v>
      </c>
      <c r="E4" s="1" t="s">
        <v>5</v>
      </c>
      <c r="F4" s="52" t="s">
        <v>4</v>
      </c>
      <c r="G4" s="1">
        <v>5</v>
      </c>
      <c r="H4" s="63">
        <f>IF(F4="A",5,IF(F4="B",4,IF(F4="C",3,IF(F4="D",2,IF(F4="E",2,1)))))</f>
        <v>4</v>
      </c>
      <c r="I4" s="5"/>
    </row>
    <row r="5" spans="1:9" x14ac:dyDescent="0.2">
      <c r="B5" s="9"/>
      <c r="C5" s="17" t="s">
        <v>46</v>
      </c>
      <c r="D5" s="17" t="s">
        <v>6</v>
      </c>
      <c r="E5" s="1" t="s">
        <v>4</v>
      </c>
      <c r="F5" s="17"/>
      <c r="G5" s="1">
        <v>4</v>
      </c>
      <c r="H5" s="44"/>
      <c r="I5" s="5"/>
    </row>
    <row r="6" spans="1:9" x14ac:dyDescent="0.2">
      <c r="B6" s="62" t="s">
        <v>48</v>
      </c>
      <c r="C6" s="17"/>
      <c r="D6" s="17"/>
      <c r="E6" s="1"/>
      <c r="F6" s="17"/>
      <c r="G6" s="1"/>
      <c r="H6" s="44"/>
      <c r="I6" s="5"/>
    </row>
    <row r="7" spans="1:9" x14ac:dyDescent="0.2">
      <c r="B7" s="9"/>
      <c r="C7" s="17" t="s">
        <v>50</v>
      </c>
      <c r="D7" s="17" t="s">
        <v>59</v>
      </c>
      <c r="E7" s="1" t="s">
        <v>0</v>
      </c>
      <c r="F7" s="17"/>
      <c r="G7" s="1">
        <v>3</v>
      </c>
      <c r="H7" s="44"/>
      <c r="I7" s="5"/>
    </row>
    <row r="8" spans="1:9" x14ac:dyDescent="0.2">
      <c r="B8" s="9"/>
      <c r="C8" s="17" t="s">
        <v>47</v>
      </c>
      <c r="D8" s="17" t="s">
        <v>59</v>
      </c>
      <c r="E8" s="1" t="s">
        <v>11</v>
      </c>
      <c r="F8" s="17"/>
      <c r="G8" s="1">
        <v>2</v>
      </c>
      <c r="H8" s="44"/>
      <c r="I8" s="5"/>
    </row>
    <row r="9" spans="1:9" x14ac:dyDescent="0.2">
      <c r="B9" s="9"/>
      <c r="C9" s="17" t="s">
        <v>49</v>
      </c>
      <c r="D9" s="17" t="s">
        <v>7</v>
      </c>
      <c r="E9" s="1" t="s">
        <v>52</v>
      </c>
      <c r="F9" s="17"/>
      <c r="G9" s="1">
        <v>2</v>
      </c>
      <c r="H9" s="44"/>
      <c r="I9" s="5"/>
    </row>
    <row r="10" spans="1:9" ht="13.5" thickBot="1" x14ac:dyDescent="0.25">
      <c r="B10" s="64"/>
      <c r="C10" s="60" t="s">
        <v>51</v>
      </c>
      <c r="D10" s="60" t="s">
        <v>60</v>
      </c>
      <c r="E10" s="61" t="s">
        <v>53</v>
      </c>
      <c r="F10" s="17"/>
      <c r="G10" s="61">
        <v>1</v>
      </c>
      <c r="H10" s="65"/>
      <c r="I10" s="5"/>
    </row>
    <row r="11" spans="1:9" ht="15.75" thickBot="1" x14ac:dyDescent="0.3">
      <c r="B11" s="66"/>
      <c r="C11" s="67"/>
      <c r="D11" s="68" t="s">
        <v>42</v>
      </c>
      <c r="E11" s="67"/>
      <c r="F11" s="52">
        <v>421</v>
      </c>
      <c r="G11" s="98"/>
      <c r="H11" s="69">
        <f>IF(F11&lt;100,1,IF(F11&lt;200,2,IF(F11&lt;600,3,IF(F11&lt;1200,4,IF(F11&lt;2400,5,6)))))</f>
        <v>3</v>
      </c>
      <c r="I11" s="5"/>
    </row>
    <row r="12" spans="1:9" ht="6" customHeight="1" thickBot="1" x14ac:dyDescent="0.25"/>
    <row r="13" spans="1:9" ht="15.75" thickBot="1" x14ac:dyDescent="0.3">
      <c r="B13" s="11"/>
      <c r="C13" s="24" t="s">
        <v>66</v>
      </c>
      <c r="D13" s="24" t="s">
        <v>61</v>
      </c>
      <c r="E13" s="12" t="s">
        <v>5</v>
      </c>
      <c r="F13" s="52" t="s">
        <v>4</v>
      </c>
      <c r="G13" s="12">
        <v>1</v>
      </c>
      <c r="H13" s="46">
        <f>IF(F13="A",1,IF(F13="B",2,IF(F13="C",3,IF(F13="D",4,5))))</f>
        <v>2</v>
      </c>
      <c r="I13" s="5"/>
    </row>
    <row r="14" spans="1:9" x14ac:dyDescent="0.2">
      <c r="B14" s="9"/>
      <c r="C14" s="17"/>
      <c r="D14" s="17" t="s">
        <v>62</v>
      </c>
      <c r="E14" s="1" t="s">
        <v>4</v>
      </c>
      <c r="F14" s="17"/>
      <c r="G14" s="1">
        <v>2</v>
      </c>
      <c r="H14" s="44"/>
      <c r="I14" s="5"/>
    </row>
    <row r="15" spans="1:9" x14ac:dyDescent="0.2">
      <c r="B15" s="9"/>
      <c r="C15" s="17"/>
      <c r="D15" s="17" t="s">
        <v>63</v>
      </c>
      <c r="E15" s="1" t="s">
        <v>0</v>
      </c>
      <c r="F15" s="17"/>
      <c r="G15" s="1">
        <v>3</v>
      </c>
      <c r="H15" s="8"/>
      <c r="I15" s="40"/>
    </row>
    <row r="16" spans="1:9" x14ac:dyDescent="0.2">
      <c r="B16" s="9"/>
      <c r="C16" s="17"/>
      <c r="D16" s="17" t="s">
        <v>65</v>
      </c>
      <c r="E16" s="1" t="s">
        <v>11</v>
      </c>
      <c r="F16" s="17"/>
      <c r="G16" s="1">
        <v>4</v>
      </c>
      <c r="H16" s="8"/>
      <c r="I16" s="40"/>
    </row>
    <row r="17" spans="1:9" ht="13.5" thickBot="1" x14ac:dyDescent="0.25">
      <c r="B17" s="13"/>
      <c r="C17" s="23"/>
      <c r="D17" s="23" t="s">
        <v>64</v>
      </c>
      <c r="E17" s="10" t="s">
        <v>52</v>
      </c>
      <c r="F17" s="23"/>
      <c r="G17" s="10">
        <v>5</v>
      </c>
      <c r="H17" s="15"/>
      <c r="I17" s="40"/>
    </row>
    <row r="18" spans="1:9" ht="5.25" customHeight="1" x14ac:dyDescent="0.2">
      <c r="D18" s="3"/>
      <c r="F18" s="3"/>
      <c r="G18" s="50"/>
      <c r="H18" s="1"/>
      <c r="I18" s="40"/>
    </row>
    <row r="19" spans="1:9" ht="15" x14ac:dyDescent="0.25">
      <c r="D19" s="3"/>
      <c r="E19" s="91" t="s">
        <v>56</v>
      </c>
      <c r="F19" s="92">
        <f>H13*10+MAX(H4,H11)</f>
        <v>24</v>
      </c>
      <c r="G19" s="100" t="s">
        <v>96</v>
      </c>
    </row>
    <row r="20" spans="1:9" ht="15" customHeight="1" thickBot="1" x14ac:dyDescent="0.3">
      <c r="A20" s="56" t="s">
        <v>68</v>
      </c>
      <c r="E20" s="3"/>
      <c r="F20" s="5"/>
      <c r="G20" s="50"/>
      <c r="H20" s="95">
        <f>VLOOKUP(F19,Alusparameetrid!P4:Q28,2,FALSE)</f>
        <v>40</v>
      </c>
      <c r="I20" s="40"/>
    </row>
    <row r="21" spans="1:9" ht="13.5" thickBot="1" x14ac:dyDescent="0.25">
      <c r="A21" s="27" t="s">
        <v>40</v>
      </c>
      <c r="B21" s="24"/>
      <c r="C21" s="24"/>
      <c r="D21" s="24"/>
      <c r="E21" s="24"/>
      <c r="F21" s="12"/>
      <c r="G21" s="54"/>
      <c r="H21" s="16"/>
      <c r="I21" s="40"/>
    </row>
    <row r="22" spans="1:9" ht="15.75" thickBot="1" x14ac:dyDescent="0.3">
      <c r="A22" s="29"/>
      <c r="B22" s="11" t="s">
        <v>38</v>
      </c>
      <c r="C22" s="24"/>
      <c r="D22" s="12">
        <v>1</v>
      </c>
      <c r="E22" s="12" t="s">
        <v>5</v>
      </c>
      <c r="F22" s="52" t="s">
        <v>5</v>
      </c>
      <c r="G22" s="51">
        <f>Alusparameetrid!Y9</f>
        <v>0.8</v>
      </c>
      <c r="H22" s="46">
        <f>IF($F$22="A",$G$22,IF($F$22="B",$G$23,$G$24))</f>
        <v>0.8</v>
      </c>
      <c r="I22" s="40"/>
    </row>
    <row r="23" spans="1:9" x14ac:dyDescent="0.2">
      <c r="A23" s="29"/>
      <c r="B23" s="9"/>
      <c r="C23" s="17"/>
      <c r="D23" s="1">
        <v>2</v>
      </c>
      <c r="E23" s="1" t="s">
        <v>4</v>
      </c>
      <c r="F23" s="17"/>
      <c r="G23" s="7">
        <f>Alusparameetrid!Y10</f>
        <v>1.1000000000000001</v>
      </c>
      <c r="H23" s="8"/>
      <c r="I23" s="40"/>
    </row>
    <row r="24" spans="1:9" ht="13.5" thickBot="1" x14ac:dyDescent="0.25">
      <c r="A24" s="29"/>
      <c r="B24" s="13"/>
      <c r="C24" s="23"/>
      <c r="D24" s="10" t="s">
        <v>37</v>
      </c>
      <c r="E24" s="10" t="s">
        <v>0</v>
      </c>
      <c r="F24" s="10"/>
      <c r="G24" s="39">
        <f>Alusparameetrid!Y11</f>
        <v>1.3</v>
      </c>
      <c r="H24" s="15"/>
      <c r="I24" s="40"/>
    </row>
    <row r="25" spans="1:9" ht="13.5" thickBot="1" x14ac:dyDescent="0.25">
      <c r="A25" s="30"/>
      <c r="B25" s="23"/>
      <c r="C25" s="26"/>
      <c r="D25" s="10"/>
      <c r="E25" s="18"/>
      <c r="F25" s="18"/>
      <c r="G25" s="18"/>
      <c r="H25" s="15"/>
      <c r="I25" s="40"/>
    </row>
    <row r="26" spans="1:9" ht="13.5" thickBot="1" x14ac:dyDescent="0.25">
      <c r="A26" s="27" t="s">
        <v>15</v>
      </c>
      <c r="B26" s="24"/>
      <c r="C26" s="22"/>
      <c r="D26" s="12"/>
      <c r="E26" s="19"/>
      <c r="F26" s="24"/>
      <c r="G26" s="19"/>
      <c r="H26" s="16"/>
      <c r="I26" s="40"/>
    </row>
    <row r="27" spans="1:9" ht="15.75" thickBot="1" x14ac:dyDescent="0.3">
      <c r="A27" s="29"/>
      <c r="B27" s="11" t="s">
        <v>2</v>
      </c>
      <c r="C27" s="24"/>
      <c r="D27" s="12" t="s">
        <v>10</v>
      </c>
      <c r="E27" s="19" t="s">
        <v>5</v>
      </c>
      <c r="F27" s="52" t="s">
        <v>4</v>
      </c>
      <c r="G27" s="49">
        <f>Alusparameetrid!Y14</f>
        <v>1.1000000000000001</v>
      </c>
      <c r="H27" s="46">
        <f>IF($F$27="A",$G$27,IF($F$27="B",$G$28,$G$29))</f>
        <v>0.8</v>
      </c>
      <c r="I27" s="41"/>
    </row>
    <row r="28" spans="1:9" x14ac:dyDescent="0.2">
      <c r="A28" s="29"/>
      <c r="B28" s="9"/>
      <c r="C28" s="17"/>
      <c r="D28" s="1" t="s">
        <v>8</v>
      </c>
      <c r="E28" s="5" t="s">
        <v>4</v>
      </c>
      <c r="F28" s="1"/>
      <c r="G28" s="6">
        <f>Alusparameetrid!Y15</f>
        <v>0.8</v>
      </c>
      <c r="H28" s="8"/>
      <c r="I28" s="5"/>
    </row>
    <row r="29" spans="1:9" ht="13.5" thickBot="1" x14ac:dyDescent="0.25">
      <c r="A29" s="30"/>
      <c r="B29" s="13" t="s">
        <v>16</v>
      </c>
      <c r="C29" s="23"/>
      <c r="D29" s="10" t="s">
        <v>58</v>
      </c>
      <c r="E29" s="18" t="s">
        <v>0</v>
      </c>
      <c r="F29" s="10"/>
      <c r="G29" s="48">
        <f>Alusparameetrid!Y16</f>
        <v>1</v>
      </c>
      <c r="H29" s="15"/>
      <c r="I29" s="5"/>
    </row>
    <row r="30" spans="1:9" ht="13.5" thickBot="1" x14ac:dyDescent="0.25">
      <c r="A30" s="27" t="s">
        <v>13</v>
      </c>
      <c r="B30" s="24"/>
      <c r="C30" s="22"/>
      <c r="D30" s="12"/>
      <c r="E30" s="19"/>
      <c r="F30" s="12"/>
      <c r="G30" s="6"/>
      <c r="H30" s="8"/>
      <c r="I30" s="5"/>
    </row>
    <row r="31" spans="1:9" ht="15.75" thickBot="1" x14ac:dyDescent="0.3">
      <c r="A31" s="29"/>
      <c r="B31" s="11" t="s">
        <v>14</v>
      </c>
      <c r="C31" s="22"/>
      <c r="D31" s="12" t="s">
        <v>73</v>
      </c>
      <c r="E31" s="19" t="s">
        <v>5</v>
      </c>
      <c r="F31" s="52" t="s">
        <v>4</v>
      </c>
      <c r="G31" s="35">
        <f>Alusparameetrid!Y18</f>
        <v>1.2</v>
      </c>
      <c r="H31" s="46">
        <f>IF($F$31="A",$G$31,IF($F$31="B",$G$32,IF($F$31="C",$G$33,$G$34)))</f>
        <v>1</v>
      </c>
      <c r="I31" s="41"/>
    </row>
    <row r="32" spans="1:9" x14ac:dyDescent="0.2">
      <c r="A32" s="29"/>
      <c r="B32" s="9"/>
      <c r="C32" s="14"/>
      <c r="D32" s="1" t="s">
        <v>36</v>
      </c>
      <c r="E32" s="5" t="s">
        <v>4</v>
      </c>
      <c r="F32" s="1"/>
      <c r="G32" s="6">
        <f>Alusparameetrid!Y19</f>
        <v>1</v>
      </c>
      <c r="H32" s="8"/>
      <c r="I32" s="5"/>
    </row>
    <row r="33" spans="1:14" x14ac:dyDescent="0.2">
      <c r="A33" s="29"/>
      <c r="B33" s="9"/>
      <c r="C33" s="14"/>
      <c r="D33" s="1" t="s">
        <v>35</v>
      </c>
      <c r="E33" s="5" t="s">
        <v>0</v>
      </c>
      <c r="F33" s="1"/>
      <c r="G33" s="38">
        <f>Alusparameetrid!Y20</f>
        <v>0.8</v>
      </c>
      <c r="H33" s="8"/>
      <c r="I33" s="5"/>
    </row>
    <row r="34" spans="1:14" ht="13.5" thickBot="1" x14ac:dyDescent="0.25">
      <c r="A34" s="29"/>
      <c r="B34" s="13"/>
      <c r="C34" s="80" t="s">
        <v>74</v>
      </c>
      <c r="D34" s="10" t="s">
        <v>75</v>
      </c>
      <c r="E34" s="18" t="s">
        <v>11</v>
      </c>
      <c r="F34" s="10"/>
      <c r="G34" s="37">
        <f>Alusparameetrid!Y21</f>
        <v>0.6</v>
      </c>
      <c r="H34" s="15"/>
      <c r="I34" s="5"/>
    </row>
    <row r="35" spans="1:14" ht="15.75" thickBot="1" x14ac:dyDescent="0.3">
      <c r="A35" s="29"/>
      <c r="B35" s="11" t="s">
        <v>76</v>
      </c>
      <c r="C35" s="24"/>
      <c r="D35" s="12" t="s">
        <v>78</v>
      </c>
      <c r="E35" s="19" t="s">
        <v>5</v>
      </c>
      <c r="F35" s="52" t="s">
        <v>11</v>
      </c>
      <c r="G35" s="6">
        <f>Alusparameetrid!Y22</f>
        <v>1.4</v>
      </c>
      <c r="H35" s="36">
        <f>IF($F$35="A",$G$35,IF($F$35="B",G36,IF($F$35="C",G37,IF($F$35="D",G38,IF(F35="E",G39,IF(F35="F",G40,$G$41))))))</f>
        <v>0.9</v>
      </c>
      <c r="I35" s="105" t="str">
        <f>IF(AND(H35&lt;=1,H67&gt;50),"Ülekäikude lahendus ei vasta piirkiirusele!","")</f>
        <v/>
      </c>
    </row>
    <row r="36" spans="1:14" ht="15" x14ac:dyDescent="0.25">
      <c r="A36" s="29"/>
      <c r="B36" s="9"/>
      <c r="C36" s="17"/>
      <c r="D36" s="1" t="s">
        <v>77</v>
      </c>
      <c r="E36" s="5" t="s">
        <v>4</v>
      </c>
      <c r="F36" s="81"/>
      <c r="G36" s="6">
        <f>Alusparameetrid!Y23</f>
        <v>1.2</v>
      </c>
      <c r="H36" s="63"/>
      <c r="I36" s="41"/>
    </row>
    <row r="37" spans="1:14" x14ac:dyDescent="0.2">
      <c r="A37" s="29"/>
      <c r="B37" s="9"/>
      <c r="C37" s="17"/>
      <c r="D37" s="1" t="s">
        <v>87</v>
      </c>
      <c r="E37" s="5" t="s">
        <v>0</v>
      </c>
      <c r="F37" s="8"/>
      <c r="G37" s="38">
        <f>Alusparameetrid!Y24</f>
        <v>1</v>
      </c>
      <c r="H37" s="8"/>
      <c r="I37" s="5"/>
    </row>
    <row r="38" spans="1:14" x14ac:dyDescent="0.2">
      <c r="A38" s="29"/>
      <c r="B38" s="9"/>
      <c r="C38" s="17"/>
      <c r="D38" s="1" t="s">
        <v>88</v>
      </c>
      <c r="E38" s="5" t="s">
        <v>11</v>
      </c>
      <c r="F38" s="8"/>
      <c r="G38" s="38">
        <f>Alusparameetrid!Y25</f>
        <v>0.9</v>
      </c>
      <c r="H38" s="8"/>
      <c r="I38" s="5"/>
    </row>
    <row r="39" spans="1:14" x14ac:dyDescent="0.2">
      <c r="A39" s="29"/>
      <c r="B39" s="9"/>
      <c r="C39" s="17"/>
      <c r="D39" s="1" t="s">
        <v>89</v>
      </c>
      <c r="E39" s="5" t="s">
        <v>52</v>
      </c>
      <c r="F39" s="8"/>
      <c r="G39" s="38">
        <f>Alusparameetrid!Y26</f>
        <v>0.8</v>
      </c>
      <c r="H39" s="8"/>
      <c r="I39" s="5"/>
    </row>
    <row r="40" spans="1:14" x14ac:dyDescent="0.2">
      <c r="A40" s="29"/>
      <c r="B40" s="9"/>
      <c r="C40" s="17"/>
      <c r="D40" s="1" t="s">
        <v>91</v>
      </c>
      <c r="E40" s="5" t="s">
        <v>53</v>
      </c>
      <c r="F40" s="8"/>
      <c r="G40" s="38">
        <f>Alusparameetrid!Y27</f>
        <v>0.7</v>
      </c>
      <c r="H40" s="8"/>
      <c r="I40" s="5"/>
    </row>
    <row r="41" spans="1:14" ht="13.5" thickBot="1" x14ac:dyDescent="0.25">
      <c r="A41" s="29"/>
      <c r="B41" s="13"/>
      <c r="C41" s="23"/>
      <c r="D41" s="10" t="s">
        <v>90</v>
      </c>
      <c r="E41" s="18" t="s">
        <v>79</v>
      </c>
      <c r="F41" s="15"/>
      <c r="G41" s="48">
        <f>Alusparameetrid!Y28</f>
        <v>1</v>
      </c>
      <c r="H41" s="15"/>
      <c r="I41" s="5"/>
    </row>
    <row r="42" spans="1:14" s="17" customFormat="1" ht="13.5" thickBot="1" x14ac:dyDescent="0.25">
      <c r="A42" s="29"/>
      <c r="B42" s="11" t="s">
        <v>12</v>
      </c>
      <c r="C42" s="22"/>
      <c r="D42" s="12"/>
      <c r="E42" s="19"/>
      <c r="F42" s="12"/>
      <c r="G42" s="35"/>
      <c r="H42" s="16"/>
      <c r="I42" s="5"/>
    </row>
    <row r="43" spans="1:14" ht="15.75" thickBot="1" x14ac:dyDescent="0.3">
      <c r="A43" s="29"/>
      <c r="B43" s="9"/>
      <c r="C43" s="17" t="s">
        <v>17</v>
      </c>
      <c r="D43" s="1" t="s">
        <v>18</v>
      </c>
      <c r="E43" s="1" t="s">
        <v>5</v>
      </c>
      <c r="F43" s="52" t="s">
        <v>5</v>
      </c>
      <c r="G43" s="7">
        <f>Alusparameetrid!Y30</f>
        <v>0.6</v>
      </c>
      <c r="H43" s="36">
        <f>IF($F$43="A",$G$43,IF($F$43="B",$G$44,IF($F$43="C",$G$45,IF(F43="D",G46,$G$47))))</f>
        <v>0.6</v>
      </c>
      <c r="I43" s="41"/>
    </row>
    <row r="44" spans="1:14" x14ac:dyDescent="0.2">
      <c r="A44" s="29"/>
      <c r="B44" s="9"/>
      <c r="C44" s="14"/>
      <c r="D44" s="1" t="s">
        <v>19</v>
      </c>
      <c r="E44" s="1" t="s">
        <v>4</v>
      </c>
      <c r="F44" s="1"/>
      <c r="G44" s="7">
        <f>Alusparameetrid!Y31</f>
        <v>0.8</v>
      </c>
      <c r="H44" s="8"/>
      <c r="I44" s="5"/>
    </row>
    <row r="45" spans="1:14" x14ac:dyDescent="0.2">
      <c r="A45" s="29"/>
      <c r="B45" s="9"/>
      <c r="C45" s="17"/>
      <c r="D45" s="1" t="s">
        <v>72</v>
      </c>
      <c r="E45" s="1" t="s">
        <v>0</v>
      </c>
      <c r="F45" s="5"/>
      <c r="G45" s="79">
        <f>Alusparameetrid!Y32</f>
        <v>0.9</v>
      </c>
      <c r="H45" s="8"/>
      <c r="I45" s="5"/>
    </row>
    <row r="46" spans="1:14" ht="15" x14ac:dyDescent="0.25">
      <c r="A46" s="29"/>
      <c r="B46" s="9"/>
      <c r="C46" s="17"/>
      <c r="D46" s="1" t="s">
        <v>20</v>
      </c>
      <c r="E46" s="1" t="s">
        <v>11</v>
      </c>
      <c r="F46" s="5"/>
      <c r="G46" s="79">
        <f>Alusparameetrid!Y33</f>
        <v>1</v>
      </c>
      <c r="H46" s="8"/>
      <c r="I46" s="5"/>
      <c r="N46" s="102"/>
    </row>
    <row r="47" spans="1:14" ht="15.75" thickBot="1" x14ac:dyDescent="0.3">
      <c r="A47" s="30"/>
      <c r="B47" s="13"/>
      <c r="C47" s="23"/>
      <c r="D47" s="10" t="s">
        <v>21</v>
      </c>
      <c r="E47" s="10" t="s">
        <v>52</v>
      </c>
      <c r="F47" s="18"/>
      <c r="G47" s="39">
        <f>Alusparameetrid!Y34</f>
        <v>1.2</v>
      </c>
      <c r="H47" s="15"/>
      <c r="I47" s="5"/>
      <c r="N47" s="102"/>
    </row>
    <row r="48" spans="1:14" s="17" customFormat="1" ht="15.75" thickBot="1" x14ac:dyDescent="0.3">
      <c r="A48" s="27" t="s">
        <v>31</v>
      </c>
      <c r="B48" s="24"/>
      <c r="C48" s="24"/>
      <c r="D48" s="12"/>
      <c r="E48" s="19"/>
      <c r="F48" s="19"/>
      <c r="G48" s="6"/>
      <c r="H48" s="8"/>
      <c r="I48" s="5"/>
      <c r="N48" s="102"/>
    </row>
    <row r="49" spans="1:14" s="17" customFormat="1" ht="15.75" thickBot="1" x14ac:dyDescent="0.3">
      <c r="A49" s="29"/>
      <c r="B49" s="11" t="s">
        <v>80</v>
      </c>
      <c r="C49" s="24"/>
      <c r="D49" s="12" t="s">
        <v>1</v>
      </c>
      <c r="E49" s="19" t="s">
        <v>5</v>
      </c>
      <c r="F49" s="52" t="s">
        <v>5</v>
      </c>
      <c r="G49" s="35">
        <f>Alusparameetrid!Y36</f>
        <v>0.8</v>
      </c>
      <c r="H49" s="46">
        <f>IF($F$49="A",$G$49,$G$50)</f>
        <v>0.8</v>
      </c>
      <c r="I49" s="41"/>
      <c r="N49" s="102"/>
    </row>
    <row r="50" spans="1:14" s="17" customFormat="1" ht="15.75" thickBot="1" x14ac:dyDescent="0.3">
      <c r="A50" s="29"/>
      <c r="B50" s="13"/>
      <c r="C50" s="23"/>
      <c r="D50" s="10" t="s">
        <v>3</v>
      </c>
      <c r="E50" s="18" t="s">
        <v>4</v>
      </c>
      <c r="F50" s="18"/>
      <c r="G50" s="48">
        <f>Alusparameetrid!Y37</f>
        <v>1</v>
      </c>
      <c r="H50" s="8"/>
      <c r="I50" s="5"/>
      <c r="N50" s="102"/>
    </row>
    <row r="51" spans="1:14" s="17" customFormat="1" ht="15.75" thickBot="1" x14ac:dyDescent="0.3">
      <c r="A51" s="27" t="s">
        <v>41</v>
      </c>
      <c r="B51" s="24"/>
      <c r="C51" s="22"/>
      <c r="D51" s="12"/>
      <c r="E51" s="19"/>
      <c r="F51" s="12"/>
      <c r="G51" s="35"/>
      <c r="H51" s="16"/>
      <c r="I51" s="5"/>
      <c r="N51" s="102"/>
    </row>
    <row r="52" spans="1:14" ht="15.75" thickBot="1" x14ac:dyDescent="0.3">
      <c r="A52" s="29"/>
      <c r="B52" s="11" t="s">
        <v>32</v>
      </c>
      <c r="C52" s="24"/>
      <c r="D52" s="12" t="s">
        <v>22</v>
      </c>
      <c r="E52" s="19" t="s">
        <v>5</v>
      </c>
      <c r="F52" s="52" t="s">
        <v>0</v>
      </c>
      <c r="G52" s="19">
        <f>Alusparameetrid!Y39</f>
        <v>1.4</v>
      </c>
      <c r="H52" s="46">
        <f>IF($F$52="A",$G$52,IF($F$52="B",$G$53,IF($F$52="C",$G$54,$G$55)))</f>
        <v>0.9</v>
      </c>
      <c r="I52" s="41"/>
      <c r="N52" s="102"/>
    </row>
    <row r="53" spans="1:14" ht="15" x14ac:dyDescent="0.25">
      <c r="A53" s="29"/>
      <c r="B53" s="9"/>
      <c r="C53" s="17"/>
      <c r="D53" s="1" t="s">
        <v>23</v>
      </c>
      <c r="E53" s="5" t="s">
        <v>4</v>
      </c>
      <c r="F53" s="8"/>
      <c r="G53" s="53">
        <f>Alusparameetrid!Y40</f>
        <v>1</v>
      </c>
      <c r="H53" s="8"/>
      <c r="I53" s="5"/>
      <c r="N53" s="102"/>
    </row>
    <row r="54" spans="1:14" ht="15" x14ac:dyDescent="0.25">
      <c r="A54" s="29"/>
      <c r="B54" s="9"/>
      <c r="C54" s="17"/>
      <c r="D54" s="1" t="s">
        <v>24</v>
      </c>
      <c r="E54" s="5" t="s">
        <v>0</v>
      </c>
      <c r="F54" s="8"/>
      <c r="G54" s="53">
        <f>Alusparameetrid!Y41</f>
        <v>0.9</v>
      </c>
      <c r="H54" s="8"/>
      <c r="I54" s="5"/>
      <c r="N54" s="102"/>
    </row>
    <row r="55" spans="1:14" ht="15" x14ac:dyDescent="0.25">
      <c r="A55" s="29"/>
      <c r="B55" s="9"/>
      <c r="C55" s="17"/>
      <c r="D55" s="1" t="s">
        <v>25</v>
      </c>
      <c r="E55" s="5" t="s">
        <v>11</v>
      </c>
      <c r="F55" s="8"/>
      <c r="G55" s="5">
        <f>Alusparameetrid!Y42</f>
        <v>0.7</v>
      </c>
      <c r="H55" s="8"/>
      <c r="I55" s="5"/>
      <c r="N55" s="102"/>
    </row>
    <row r="56" spans="1:14" ht="15.75" thickBot="1" x14ac:dyDescent="0.3">
      <c r="A56" s="29"/>
      <c r="B56" s="9"/>
      <c r="C56" s="17"/>
      <c r="D56" s="1"/>
      <c r="E56" s="5"/>
      <c r="F56" s="8"/>
      <c r="G56" s="5"/>
      <c r="H56" s="8"/>
      <c r="I56" s="5"/>
      <c r="N56" s="102"/>
    </row>
    <row r="57" spans="1:14" ht="15.75" thickBot="1" x14ac:dyDescent="0.3">
      <c r="A57" s="27" t="s">
        <v>26</v>
      </c>
      <c r="B57" s="24"/>
      <c r="C57" s="32"/>
      <c r="D57" s="12"/>
      <c r="E57" s="19"/>
      <c r="F57" s="12"/>
      <c r="G57" s="35"/>
      <c r="H57" s="16"/>
      <c r="I57" s="5"/>
      <c r="N57" s="101"/>
    </row>
    <row r="58" spans="1:14" ht="15.75" thickBot="1" x14ac:dyDescent="0.3">
      <c r="A58" s="29"/>
      <c r="B58" s="58" t="s">
        <v>27</v>
      </c>
      <c r="C58" s="24"/>
      <c r="D58" s="12" t="s">
        <v>28</v>
      </c>
      <c r="E58" s="19" t="s">
        <v>5</v>
      </c>
      <c r="F58" s="52" t="s">
        <v>0</v>
      </c>
      <c r="G58" s="35">
        <f>Alusparameetrid!Y45</f>
        <v>1.2</v>
      </c>
      <c r="H58" s="46">
        <f>IF($F$58="A",$G$58,IF($F$58="B",$G$59,$G$60))</f>
        <v>0.8</v>
      </c>
      <c r="I58" s="41"/>
      <c r="N58" s="101"/>
    </row>
    <row r="59" spans="1:14" ht="15" x14ac:dyDescent="0.25">
      <c r="A59" s="29"/>
      <c r="B59" s="9"/>
      <c r="C59" s="25"/>
      <c r="D59" s="1" t="s">
        <v>29</v>
      </c>
      <c r="E59" s="5" t="s">
        <v>4</v>
      </c>
      <c r="F59" s="8"/>
      <c r="G59" s="38">
        <f>Alusparameetrid!Y46</f>
        <v>1</v>
      </c>
      <c r="H59" s="8"/>
      <c r="I59" s="5"/>
      <c r="N59" s="101"/>
    </row>
    <row r="60" spans="1:14" ht="15.75" thickBot="1" x14ac:dyDescent="0.3">
      <c r="A60" s="29"/>
      <c r="B60" s="13"/>
      <c r="C60" s="33"/>
      <c r="D60" s="10" t="s">
        <v>30</v>
      </c>
      <c r="E60" s="18" t="s">
        <v>0</v>
      </c>
      <c r="F60" s="15"/>
      <c r="G60" s="37">
        <f>Alusparameetrid!Y47</f>
        <v>0.8</v>
      </c>
      <c r="H60" s="15"/>
      <c r="I60" s="5"/>
      <c r="N60" s="101"/>
    </row>
    <row r="61" spans="1:14" ht="15.75" thickBot="1" x14ac:dyDescent="0.3">
      <c r="A61" s="30"/>
      <c r="B61" s="13"/>
      <c r="C61" s="33" t="s">
        <v>70</v>
      </c>
      <c r="D61" s="10"/>
      <c r="E61" s="18" t="s">
        <v>71</v>
      </c>
      <c r="F61" s="52">
        <v>16</v>
      </c>
      <c r="G61" s="37"/>
      <c r="H61" s="57">
        <f>IF($F$61&gt;25,1.4,IF($F$61&gt;12,1,IF(F61&gt;8,0.8,0.6)))</f>
        <v>1</v>
      </c>
      <c r="I61" s="41"/>
      <c r="N61" s="101"/>
    </row>
    <row r="62" spans="1:14" ht="15.75" thickBot="1" x14ac:dyDescent="0.3">
      <c r="A62" s="27" t="s">
        <v>34</v>
      </c>
      <c r="B62" s="24"/>
      <c r="C62" s="32"/>
      <c r="D62" s="12"/>
      <c r="E62" s="19"/>
      <c r="F62" s="12"/>
      <c r="G62" s="35"/>
      <c r="H62" s="8"/>
      <c r="I62" s="5"/>
      <c r="N62" s="101"/>
    </row>
    <row r="63" spans="1:14" ht="15.75" thickBot="1" x14ac:dyDescent="0.3">
      <c r="A63" s="29"/>
      <c r="B63" s="11" t="s">
        <v>33</v>
      </c>
      <c r="C63" s="24"/>
      <c r="D63" s="12" t="s">
        <v>39</v>
      </c>
      <c r="E63" s="24" t="s">
        <v>9</v>
      </c>
      <c r="F63" s="52">
        <v>50</v>
      </c>
      <c r="G63" s="99"/>
      <c r="H63" s="16"/>
      <c r="I63" s="5"/>
      <c r="N63" s="101"/>
    </row>
    <row r="64" spans="1:14" ht="15.75" thickBot="1" x14ac:dyDescent="0.3">
      <c r="A64" s="30"/>
      <c r="B64" s="13"/>
      <c r="C64" s="23"/>
      <c r="D64" s="10" t="s">
        <v>97</v>
      </c>
      <c r="E64" s="18" t="s">
        <v>9</v>
      </c>
      <c r="F64" s="52">
        <v>57</v>
      </c>
      <c r="G64" s="82">
        <f>$F$64/F63</f>
        <v>1.1399999999999999</v>
      </c>
      <c r="H64" s="47">
        <f>IF(G64&gt;1.15,1.1,IF(G64&gt;1,1,IF(G64&gt;0.9,0.8,0.6)))</f>
        <v>1</v>
      </c>
      <c r="I64" s="5"/>
      <c r="N64" s="101"/>
    </row>
    <row r="65" spans="1:14" ht="6.75" customHeight="1" x14ac:dyDescent="0.25">
      <c r="A65" s="31"/>
      <c r="B65" s="17"/>
      <c r="C65" s="21"/>
      <c r="D65" s="1"/>
      <c r="E65" s="34"/>
      <c r="F65" s="2"/>
      <c r="G65" s="34"/>
      <c r="H65" s="1"/>
      <c r="I65" s="20"/>
      <c r="N65" s="101"/>
    </row>
    <row r="66" spans="1:14" ht="16.5" thickBot="1" x14ac:dyDescent="0.3">
      <c r="C66" s="17"/>
      <c r="D66" s="1"/>
      <c r="E66" s="93" t="s">
        <v>57</v>
      </c>
      <c r="F66" s="94">
        <f>AVERAGE(H22:H64)</f>
        <v>0.86</v>
      </c>
      <c r="G66" s="42" t="s">
        <v>94</v>
      </c>
      <c r="H66" s="95">
        <f>INT(F66*H20)</f>
        <v>34</v>
      </c>
      <c r="N66" s="101"/>
    </row>
    <row r="67" spans="1:14" ht="16.5" thickBot="1" x14ac:dyDescent="0.3">
      <c r="G67" s="96" t="s">
        <v>95</v>
      </c>
      <c r="H67" s="97">
        <f>ROUND(H66/10,0)*10</f>
        <v>30</v>
      </c>
      <c r="I67" s="106" t="str">
        <f>IF(AND(H35&lt;=1,H67&gt;50),"Ülekäikude lahendus ei vasta piirkiirusele!","")</f>
        <v/>
      </c>
      <c r="N67" s="101"/>
    </row>
    <row r="68" spans="1:14" ht="15" x14ac:dyDescent="0.25">
      <c r="N68" s="101"/>
    </row>
    <row r="69" spans="1:14" ht="15" x14ac:dyDescent="0.25">
      <c r="F69" s="4" t="s">
        <v>92</v>
      </c>
      <c r="G69" s="90">
        <f>MIN(G22:G64)</f>
        <v>0.6</v>
      </c>
      <c r="N69" s="101"/>
    </row>
    <row r="70" spans="1:14" ht="15" x14ac:dyDescent="0.25">
      <c r="C70" s="21"/>
      <c r="D70" s="2"/>
      <c r="E70" s="1"/>
      <c r="F70" s="4" t="s">
        <v>93</v>
      </c>
      <c r="G70" s="90">
        <f>MAX(G22:G64)</f>
        <v>1.4</v>
      </c>
      <c r="I70" s="40"/>
      <c r="N70" s="101"/>
    </row>
    <row r="71" spans="1:14" ht="15" x14ac:dyDescent="0.25">
      <c r="C71" s="21"/>
      <c r="D71" s="2"/>
      <c r="E71" s="1"/>
      <c r="F71" s="1"/>
      <c r="G71" s="1"/>
      <c r="I71" s="40"/>
      <c r="N71" s="101"/>
    </row>
    <row r="72" spans="1:14" x14ac:dyDescent="0.2">
      <c r="C72" s="21"/>
      <c r="D72" s="2"/>
      <c r="E72" s="1"/>
      <c r="F72" s="1"/>
      <c r="G72" s="1"/>
      <c r="H72" s="1"/>
      <c r="I72" s="40"/>
    </row>
  </sheetData>
  <pageMargins left="0.7" right="0.7" top="0.75" bottom="0.75" header="0.3" footer="0.3"/>
  <pageSetup paperSize="9" orientation="portrait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I72"/>
  <sheetViews>
    <sheetView workbookViewId="0">
      <pane ySplit="1" topLeftCell="A50" activePane="bottomLeft" state="frozen"/>
      <selection activeCell="F62" sqref="F62"/>
      <selection pane="bottomLeft" activeCell="L74" sqref="L74"/>
    </sheetView>
  </sheetViews>
  <sheetFormatPr defaultColWidth="9.140625" defaultRowHeight="12.75" x14ac:dyDescent="0.2"/>
  <cols>
    <col min="1" max="1" width="3.7109375" style="28" customWidth="1"/>
    <col min="2" max="2" width="3.7109375" style="3" customWidth="1"/>
    <col min="3" max="3" width="27.140625" style="3" customWidth="1"/>
    <col min="4" max="4" width="37.85546875" style="4" bestFit="1" customWidth="1"/>
    <col min="5" max="5" width="5" style="4" customWidth="1"/>
    <col min="6" max="6" width="8.42578125" style="4" customWidth="1"/>
    <col min="7" max="7" width="7.85546875" style="4" customWidth="1"/>
    <col min="8" max="8" width="6.140625" style="4" customWidth="1"/>
    <col min="9" max="9" width="6.140625" style="43" bestFit="1" customWidth="1"/>
    <col min="10" max="10" width="5.5703125" style="3" bestFit="1" customWidth="1"/>
    <col min="11" max="16384" width="9.140625" style="3"/>
  </cols>
  <sheetData>
    <row r="1" spans="1:9" ht="16.5" thickBot="1" x14ac:dyDescent="0.3">
      <c r="A1" s="56" t="s">
        <v>69</v>
      </c>
      <c r="D1" s="3"/>
      <c r="E1" s="3"/>
      <c r="F1" s="3"/>
      <c r="G1" s="1"/>
      <c r="H1" s="45"/>
      <c r="I1" s="5"/>
    </row>
    <row r="2" spans="1:9" x14ac:dyDescent="0.2">
      <c r="B2" s="27" t="s">
        <v>44</v>
      </c>
      <c r="C2" s="24"/>
      <c r="D2" s="89" t="s">
        <v>43</v>
      </c>
      <c r="E2" s="24"/>
      <c r="F2" s="24"/>
      <c r="G2" s="12"/>
      <c r="H2" s="55"/>
      <c r="I2" s="5"/>
    </row>
    <row r="3" spans="1:9" ht="13.5" thickBot="1" x14ac:dyDescent="0.25">
      <c r="B3" s="62" t="s">
        <v>55</v>
      </c>
      <c r="C3" s="17"/>
      <c r="D3" s="1"/>
      <c r="E3" s="17"/>
      <c r="F3" s="17"/>
      <c r="G3" s="1"/>
      <c r="H3" s="44"/>
      <c r="I3" s="5"/>
    </row>
    <row r="4" spans="1:9" ht="15.75" thickBot="1" x14ac:dyDescent="0.3">
      <c r="B4" s="9"/>
      <c r="C4" s="17" t="s">
        <v>45</v>
      </c>
      <c r="D4" s="17" t="s">
        <v>54</v>
      </c>
      <c r="E4" s="1" t="s">
        <v>5</v>
      </c>
      <c r="F4" s="52" t="s">
        <v>5</v>
      </c>
      <c r="G4" s="1">
        <v>5</v>
      </c>
      <c r="H4" s="63">
        <f>IF(F4="A",5,IF(F4="B",4,IF(F4="C",3,IF(F4="D",2,IF(F4="E",2,1)))))</f>
        <v>5</v>
      </c>
      <c r="I4" s="5"/>
    </row>
    <row r="5" spans="1:9" x14ac:dyDescent="0.2">
      <c r="B5" s="9"/>
      <c r="C5" s="17" t="s">
        <v>46</v>
      </c>
      <c r="D5" s="17" t="s">
        <v>6</v>
      </c>
      <c r="E5" s="1" t="s">
        <v>4</v>
      </c>
      <c r="F5" s="17"/>
      <c r="G5" s="1">
        <v>4</v>
      </c>
      <c r="H5" s="44"/>
      <c r="I5" s="5"/>
    </row>
    <row r="6" spans="1:9" x14ac:dyDescent="0.2">
      <c r="B6" s="62" t="s">
        <v>48</v>
      </c>
      <c r="C6" s="17"/>
      <c r="D6" s="17"/>
      <c r="E6" s="1"/>
      <c r="F6" s="17"/>
      <c r="G6" s="1"/>
      <c r="H6" s="44"/>
      <c r="I6" s="5"/>
    </row>
    <row r="7" spans="1:9" x14ac:dyDescent="0.2">
      <c r="B7" s="9"/>
      <c r="C7" s="17" t="s">
        <v>50</v>
      </c>
      <c r="D7" s="17" t="s">
        <v>59</v>
      </c>
      <c r="E7" s="1" t="s">
        <v>0</v>
      </c>
      <c r="F7" s="17"/>
      <c r="G7" s="1">
        <v>3</v>
      </c>
      <c r="H7" s="44"/>
      <c r="I7" s="5"/>
    </row>
    <row r="8" spans="1:9" x14ac:dyDescent="0.2">
      <c r="B8" s="9"/>
      <c r="C8" s="17" t="s">
        <v>47</v>
      </c>
      <c r="D8" s="17" t="s">
        <v>59</v>
      </c>
      <c r="E8" s="1" t="s">
        <v>11</v>
      </c>
      <c r="F8" s="17"/>
      <c r="G8" s="1">
        <v>2</v>
      </c>
      <c r="H8" s="44"/>
      <c r="I8" s="5"/>
    </row>
    <row r="9" spans="1:9" x14ac:dyDescent="0.2">
      <c r="B9" s="9"/>
      <c r="C9" s="17" t="s">
        <v>49</v>
      </c>
      <c r="D9" s="17" t="s">
        <v>7</v>
      </c>
      <c r="E9" s="1" t="s">
        <v>52</v>
      </c>
      <c r="F9" s="17"/>
      <c r="G9" s="1">
        <v>2</v>
      </c>
      <c r="H9" s="44"/>
      <c r="I9" s="5"/>
    </row>
    <row r="10" spans="1:9" ht="13.5" thickBot="1" x14ac:dyDescent="0.25">
      <c r="B10" s="64"/>
      <c r="C10" s="60" t="s">
        <v>51</v>
      </c>
      <c r="D10" s="60" t="s">
        <v>60</v>
      </c>
      <c r="E10" s="61" t="s">
        <v>53</v>
      </c>
      <c r="F10" s="17"/>
      <c r="G10" s="61">
        <v>1</v>
      </c>
      <c r="H10" s="65"/>
      <c r="I10" s="5"/>
    </row>
    <row r="11" spans="1:9" ht="15.75" thickBot="1" x14ac:dyDescent="0.3">
      <c r="B11" s="66"/>
      <c r="C11" s="67"/>
      <c r="D11" s="68" t="s">
        <v>42</v>
      </c>
      <c r="E11" s="67"/>
      <c r="F11" s="52">
        <v>938</v>
      </c>
      <c r="G11" s="98"/>
      <c r="H11" s="69">
        <f>IF(F11&lt;100,1,IF(F11&lt;200,2,IF(F11&lt;600,3,IF(F11&lt;1200,4,IF(F11&lt;2400,5,6)))))</f>
        <v>4</v>
      </c>
      <c r="I11" s="5"/>
    </row>
    <row r="12" spans="1:9" ht="6" customHeight="1" thickBot="1" x14ac:dyDescent="0.25"/>
    <row r="13" spans="1:9" ht="15.75" thickBot="1" x14ac:dyDescent="0.3">
      <c r="B13" s="11"/>
      <c r="C13" s="24" t="s">
        <v>66</v>
      </c>
      <c r="D13" s="24" t="s">
        <v>61</v>
      </c>
      <c r="E13" s="12" t="s">
        <v>5</v>
      </c>
      <c r="F13" s="52" t="s">
        <v>4</v>
      </c>
      <c r="G13" s="12">
        <v>1</v>
      </c>
      <c r="H13" s="46">
        <f>IF(F13="A",1,IF(F13="B",2,IF(F13="C",3,IF(F13="D",4,5))))</f>
        <v>2</v>
      </c>
      <c r="I13" s="5"/>
    </row>
    <row r="14" spans="1:9" x14ac:dyDescent="0.2">
      <c r="B14" s="9"/>
      <c r="C14" s="17"/>
      <c r="D14" s="17" t="s">
        <v>62</v>
      </c>
      <c r="E14" s="1" t="s">
        <v>4</v>
      </c>
      <c r="F14" s="17"/>
      <c r="G14" s="1">
        <v>2</v>
      </c>
      <c r="H14" s="44"/>
      <c r="I14" s="5"/>
    </row>
    <row r="15" spans="1:9" x14ac:dyDescent="0.2">
      <c r="B15" s="9"/>
      <c r="C15" s="17"/>
      <c r="D15" s="17" t="s">
        <v>63</v>
      </c>
      <c r="E15" s="1" t="s">
        <v>0</v>
      </c>
      <c r="F15" s="17"/>
      <c r="G15" s="1">
        <v>3</v>
      </c>
      <c r="H15" s="8"/>
      <c r="I15" s="40"/>
    </row>
    <row r="16" spans="1:9" x14ac:dyDescent="0.2">
      <c r="B16" s="9"/>
      <c r="C16" s="17"/>
      <c r="D16" s="17" t="s">
        <v>65</v>
      </c>
      <c r="E16" s="1" t="s">
        <v>11</v>
      </c>
      <c r="F16" s="17"/>
      <c r="G16" s="1">
        <v>4</v>
      </c>
      <c r="H16" s="8"/>
      <c r="I16" s="40"/>
    </row>
    <row r="17" spans="1:9" ht="13.5" thickBot="1" x14ac:dyDescent="0.25">
      <c r="B17" s="13"/>
      <c r="C17" s="23"/>
      <c r="D17" s="23" t="s">
        <v>64</v>
      </c>
      <c r="E17" s="10" t="s">
        <v>52</v>
      </c>
      <c r="F17" s="23"/>
      <c r="G17" s="10">
        <v>5</v>
      </c>
      <c r="H17" s="15"/>
      <c r="I17" s="40"/>
    </row>
    <row r="18" spans="1:9" ht="5.25" customHeight="1" x14ac:dyDescent="0.2">
      <c r="D18" s="3"/>
      <c r="F18" s="3"/>
      <c r="G18" s="50"/>
      <c r="H18" s="1"/>
      <c r="I18" s="40"/>
    </row>
    <row r="19" spans="1:9" ht="15" x14ac:dyDescent="0.25">
      <c r="D19" s="3"/>
      <c r="E19" s="91" t="s">
        <v>56</v>
      </c>
      <c r="F19" s="92">
        <f>H13*10+MAX(H4,H11)</f>
        <v>25</v>
      </c>
      <c r="G19" s="100" t="s">
        <v>96</v>
      </c>
    </row>
    <row r="20" spans="1:9" ht="15" customHeight="1" thickBot="1" x14ac:dyDescent="0.3">
      <c r="A20" s="56" t="s">
        <v>68</v>
      </c>
      <c r="E20" s="3"/>
      <c r="F20" s="5"/>
      <c r="G20" s="50"/>
      <c r="H20" s="95">
        <f>VLOOKUP(F19,Alusparameetrid!P4:Q28,2,FALSE)</f>
        <v>45</v>
      </c>
      <c r="I20" s="40"/>
    </row>
    <row r="21" spans="1:9" ht="13.5" thickBot="1" x14ac:dyDescent="0.25">
      <c r="A21" s="27" t="s">
        <v>40</v>
      </c>
      <c r="B21" s="24"/>
      <c r="C21" s="24"/>
      <c r="D21" s="24"/>
      <c r="E21" s="24"/>
      <c r="F21" s="12"/>
      <c r="G21" s="54"/>
      <c r="H21" s="16"/>
      <c r="I21" s="40"/>
    </row>
    <row r="22" spans="1:9" ht="15.75" thickBot="1" x14ac:dyDescent="0.3">
      <c r="A22" s="29"/>
      <c r="B22" s="11" t="s">
        <v>38</v>
      </c>
      <c r="C22" s="24"/>
      <c r="D22" s="12">
        <v>1</v>
      </c>
      <c r="E22" s="12" t="s">
        <v>5</v>
      </c>
      <c r="F22" s="52" t="s">
        <v>4</v>
      </c>
      <c r="G22" s="51">
        <f>Alusparameetrid!Y9</f>
        <v>0.8</v>
      </c>
      <c r="H22" s="46">
        <f>IF($F$22="A",$G$22,IF($F$22="B",$G$23,$G$24))</f>
        <v>1.1000000000000001</v>
      </c>
      <c r="I22" s="40"/>
    </row>
    <row r="23" spans="1:9" x14ac:dyDescent="0.2">
      <c r="A23" s="29"/>
      <c r="B23" s="9"/>
      <c r="C23" s="17"/>
      <c r="D23" s="1">
        <v>2</v>
      </c>
      <c r="E23" s="1" t="s">
        <v>4</v>
      </c>
      <c r="F23" s="17"/>
      <c r="G23" s="7">
        <f>Alusparameetrid!Y10</f>
        <v>1.1000000000000001</v>
      </c>
      <c r="H23" s="8"/>
      <c r="I23" s="40"/>
    </row>
    <row r="24" spans="1:9" ht="13.5" thickBot="1" x14ac:dyDescent="0.25">
      <c r="A24" s="29"/>
      <c r="B24" s="13"/>
      <c r="C24" s="23"/>
      <c r="D24" s="10" t="s">
        <v>37</v>
      </c>
      <c r="E24" s="10" t="s">
        <v>0</v>
      </c>
      <c r="F24" s="10"/>
      <c r="G24" s="39">
        <f>Alusparameetrid!Y11</f>
        <v>1.3</v>
      </c>
      <c r="H24" s="15"/>
      <c r="I24" s="40"/>
    </row>
    <row r="25" spans="1:9" ht="13.5" thickBot="1" x14ac:dyDescent="0.25">
      <c r="A25" s="30"/>
      <c r="B25" s="23"/>
      <c r="C25" s="26"/>
      <c r="D25" s="10"/>
      <c r="E25" s="18"/>
      <c r="F25" s="18"/>
      <c r="G25" s="18"/>
      <c r="H25" s="15"/>
      <c r="I25" s="40"/>
    </row>
    <row r="26" spans="1:9" ht="13.5" thickBot="1" x14ac:dyDescent="0.25">
      <c r="A26" s="27" t="s">
        <v>15</v>
      </c>
      <c r="B26" s="24"/>
      <c r="C26" s="22"/>
      <c r="D26" s="12"/>
      <c r="E26" s="19"/>
      <c r="F26" s="24"/>
      <c r="G26" s="19"/>
      <c r="H26" s="16"/>
      <c r="I26" s="40"/>
    </row>
    <row r="27" spans="1:9" ht="15.75" thickBot="1" x14ac:dyDescent="0.3">
      <c r="A27" s="29"/>
      <c r="B27" s="11" t="s">
        <v>2</v>
      </c>
      <c r="C27" s="24"/>
      <c r="D27" s="12" t="s">
        <v>10</v>
      </c>
      <c r="E27" s="19" t="s">
        <v>5</v>
      </c>
      <c r="F27" s="52" t="s">
        <v>5</v>
      </c>
      <c r="G27" s="49">
        <f>Alusparameetrid!Y14</f>
        <v>1.1000000000000001</v>
      </c>
      <c r="H27" s="46">
        <f>IF($F$27="A",$G$27,IF($F$27="B",$G$28,$G$29))</f>
        <v>1.1000000000000001</v>
      </c>
      <c r="I27" s="41"/>
    </row>
    <row r="28" spans="1:9" x14ac:dyDescent="0.2">
      <c r="A28" s="29"/>
      <c r="B28" s="9"/>
      <c r="C28" s="17"/>
      <c r="D28" s="1" t="s">
        <v>8</v>
      </c>
      <c r="E28" s="5" t="s">
        <v>4</v>
      </c>
      <c r="F28" s="1"/>
      <c r="G28" s="6">
        <f>Alusparameetrid!Y15</f>
        <v>0.8</v>
      </c>
      <c r="H28" s="8"/>
      <c r="I28" s="5"/>
    </row>
    <row r="29" spans="1:9" ht="13.5" thickBot="1" x14ac:dyDescent="0.25">
      <c r="A29" s="30"/>
      <c r="B29" s="13" t="s">
        <v>16</v>
      </c>
      <c r="C29" s="23"/>
      <c r="D29" s="10" t="s">
        <v>58</v>
      </c>
      <c r="E29" s="18" t="s">
        <v>0</v>
      </c>
      <c r="F29" s="10"/>
      <c r="G29" s="48">
        <f>Alusparameetrid!Y16</f>
        <v>1</v>
      </c>
      <c r="H29" s="15"/>
      <c r="I29" s="5"/>
    </row>
    <row r="30" spans="1:9" ht="13.5" thickBot="1" x14ac:dyDescent="0.25">
      <c r="A30" s="27" t="s">
        <v>13</v>
      </c>
      <c r="B30" s="24"/>
      <c r="C30" s="22"/>
      <c r="D30" s="12"/>
      <c r="E30" s="19"/>
      <c r="F30" s="12"/>
      <c r="G30" s="6"/>
      <c r="H30" s="8"/>
      <c r="I30" s="5"/>
    </row>
    <row r="31" spans="1:9" ht="15.75" thickBot="1" x14ac:dyDescent="0.3">
      <c r="A31" s="29"/>
      <c r="B31" s="11" t="s">
        <v>14</v>
      </c>
      <c r="C31" s="22"/>
      <c r="D31" s="12" t="s">
        <v>73</v>
      </c>
      <c r="E31" s="19" t="s">
        <v>5</v>
      </c>
      <c r="F31" s="52" t="s">
        <v>5</v>
      </c>
      <c r="G31" s="35">
        <f>Alusparameetrid!Y18</f>
        <v>1.2</v>
      </c>
      <c r="H31" s="46">
        <f>IF($F$31="A",$G$31,IF($F$31="B",$G$32,IF($F$31="C",$G$33,$G$34)))</f>
        <v>1.2</v>
      </c>
      <c r="I31" s="41"/>
    </row>
    <row r="32" spans="1:9" x14ac:dyDescent="0.2">
      <c r="A32" s="29"/>
      <c r="B32" s="9"/>
      <c r="C32" s="14"/>
      <c r="D32" s="1" t="s">
        <v>36</v>
      </c>
      <c r="E32" s="5" t="s">
        <v>4</v>
      </c>
      <c r="F32" s="1"/>
      <c r="G32" s="6">
        <f>Alusparameetrid!Y19</f>
        <v>1</v>
      </c>
      <c r="H32" s="8"/>
      <c r="I32" s="5"/>
    </row>
    <row r="33" spans="1:9" x14ac:dyDescent="0.2">
      <c r="A33" s="29"/>
      <c r="B33" s="9"/>
      <c r="C33" s="14"/>
      <c r="D33" s="1" t="s">
        <v>35</v>
      </c>
      <c r="E33" s="5" t="s">
        <v>0</v>
      </c>
      <c r="F33" s="1"/>
      <c r="G33" s="38">
        <f>Alusparameetrid!Y20</f>
        <v>0.8</v>
      </c>
      <c r="H33" s="8"/>
      <c r="I33" s="5"/>
    </row>
    <row r="34" spans="1:9" ht="13.5" thickBot="1" x14ac:dyDescent="0.25">
      <c r="A34" s="29"/>
      <c r="B34" s="13"/>
      <c r="C34" s="80" t="s">
        <v>74</v>
      </c>
      <c r="D34" s="10" t="s">
        <v>75</v>
      </c>
      <c r="E34" s="18" t="s">
        <v>11</v>
      </c>
      <c r="F34" s="10"/>
      <c r="G34" s="37">
        <f>Alusparameetrid!Y21</f>
        <v>0.6</v>
      </c>
      <c r="H34" s="15"/>
      <c r="I34" s="5"/>
    </row>
    <row r="35" spans="1:9" ht="15.75" thickBot="1" x14ac:dyDescent="0.3">
      <c r="A35" s="29"/>
      <c r="B35" s="11" t="s">
        <v>76</v>
      </c>
      <c r="C35" s="24"/>
      <c r="D35" s="12" t="s">
        <v>78</v>
      </c>
      <c r="E35" s="19" t="s">
        <v>5</v>
      </c>
      <c r="F35" s="52" t="s">
        <v>52</v>
      </c>
      <c r="G35" s="6">
        <f>Alusparameetrid!Y22</f>
        <v>1.4</v>
      </c>
      <c r="H35" s="36">
        <f>IF($F$35="A",$G$35,IF($F$35="B",G36,IF($F$35="C",G37,IF($F$35="D",G38,IF(F35="E",G39,IF(F35="F",G40,$G$41))))))</f>
        <v>0.8</v>
      </c>
      <c r="I35" s="105" t="str">
        <f>IF(AND(H35&lt;=1,H67&gt;50),"Ülekäikude lahendus ei vasta piirkiirusele!","")</f>
        <v/>
      </c>
    </row>
    <row r="36" spans="1:9" ht="15" x14ac:dyDescent="0.25">
      <c r="A36" s="29"/>
      <c r="B36" s="9"/>
      <c r="C36" s="17"/>
      <c r="D36" s="1" t="s">
        <v>77</v>
      </c>
      <c r="E36" s="5" t="s">
        <v>4</v>
      </c>
      <c r="F36" s="81"/>
      <c r="G36" s="6">
        <f>Alusparameetrid!Y23</f>
        <v>1.2</v>
      </c>
      <c r="H36" s="63"/>
      <c r="I36" s="41"/>
    </row>
    <row r="37" spans="1:9" x14ac:dyDescent="0.2">
      <c r="A37" s="29"/>
      <c r="B37" s="9"/>
      <c r="C37" s="17"/>
      <c r="D37" s="1" t="s">
        <v>87</v>
      </c>
      <c r="E37" s="5" t="s">
        <v>0</v>
      </c>
      <c r="F37" s="8"/>
      <c r="G37" s="38">
        <f>Alusparameetrid!Y24</f>
        <v>1</v>
      </c>
      <c r="H37" s="8"/>
      <c r="I37" s="5"/>
    </row>
    <row r="38" spans="1:9" x14ac:dyDescent="0.2">
      <c r="A38" s="29"/>
      <c r="B38" s="9"/>
      <c r="C38" s="17"/>
      <c r="D38" s="1" t="s">
        <v>88</v>
      </c>
      <c r="E38" s="5" t="s">
        <v>11</v>
      </c>
      <c r="F38" s="8"/>
      <c r="G38" s="38">
        <f>Alusparameetrid!Y25</f>
        <v>0.9</v>
      </c>
      <c r="H38" s="8"/>
      <c r="I38" s="5"/>
    </row>
    <row r="39" spans="1:9" x14ac:dyDescent="0.2">
      <c r="A39" s="29"/>
      <c r="B39" s="9"/>
      <c r="C39" s="17"/>
      <c r="D39" s="1" t="s">
        <v>89</v>
      </c>
      <c r="E39" s="5" t="s">
        <v>52</v>
      </c>
      <c r="F39" s="8"/>
      <c r="G39" s="38">
        <f>Alusparameetrid!Y26</f>
        <v>0.8</v>
      </c>
      <c r="H39" s="8"/>
      <c r="I39" s="5"/>
    </row>
    <row r="40" spans="1:9" x14ac:dyDescent="0.2">
      <c r="A40" s="29"/>
      <c r="B40" s="9"/>
      <c r="C40" s="17"/>
      <c r="D40" s="1" t="s">
        <v>91</v>
      </c>
      <c r="E40" s="5" t="s">
        <v>53</v>
      </c>
      <c r="F40" s="8"/>
      <c r="G40" s="38">
        <f>Alusparameetrid!Y27</f>
        <v>0.7</v>
      </c>
      <c r="H40" s="8"/>
      <c r="I40" s="5"/>
    </row>
    <row r="41" spans="1:9" ht="13.5" thickBot="1" x14ac:dyDescent="0.25">
      <c r="A41" s="29"/>
      <c r="B41" s="13"/>
      <c r="C41" s="23"/>
      <c r="D41" s="10" t="s">
        <v>90</v>
      </c>
      <c r="E41" s="18" t="s">
        <v>79</v>
      </c>
      <c r="F41" s="15"/>
      <c r="G41" s="48">
        <f>Alusparameetrid!Y28</f>
        <v>1</v>
      </c>
      <c r="H41" s="15"/>
      <c r="I41" s="5"/>
    </row>
    <row r="42" spans="1:9" s="17" customFormat="1" ht="13.5" thickBot="1" x14ac:dyDescent="0.25">
      <c r="A42" s="29"/>
      <c r="B42" s="11" t="s">
        <v>12</v>
      </c>
      <c r="C42" s="22"/>
      <c r="D42" s="12"/>
      <c r="E42" s="19"/>
      <c r="F42" s="12"/>
      <c r="G42" s="35"/>
      <c r="H42" s="16"/>
      <c r="I42" s="5"/>
    </row>
    <row r="43" spans="1:9" ht="15.75" thickBot="1" x14ac:dyDescent="0.3">
      <c r="A43" s="29"/>
      <c r="B43" s="9"/>
      <c r="C43" s="17" t="s">
        <v>17</v>
      </c>
      <c r="D43" s="1" t="s">
        <v>18</v>
      </c>
      <c r="E43" s="1" t="s">
        <v>5</v>
      </c>
      <c r="F43" s="52" t="s">
        <v>52</v>
      </c>
      <c r="G43" s="7">
        <f>Alusparameetrid!Y30</f>
        <v>0.6</v>
      </c>
      <c r="H43" s="36">
        <f>IF($F$43="A",$G$43,IF($F$43="B",$G$44,IF($F$43="C",$G$45,IF(F43="D",G46,$G$47))))</f>
        <v>1.2</v>
      </c>
      <c r="I43" s="41"/>
    </row>
    <row r="44" spans="1:9" x14ac:dyDescent="0.2">
      <c r="A44" s="29"/>
      <c r="B44" s="9"/>
      <c r="C44" s="14"/>
      <c r="D44" s="1" t="s">
        <v>19</v>
      </c>
      <c r="E44" s="1" t="s">
        <v>4</v>
      </c>
      <c r="F44" s="1"/>
      <c r="G44" s="7">
        <f>Alusparameetrid!Y31</f>
        <v>0.8</v>
      </c>
      <c r="H44" s="8"/>
      <c r="I44" s="5"/>
    </row>
    <row r="45" spans="1:9" x14ac:dyDescent="0.2">
      <c r="A45" s="29"/>
      <c r="B45" s="9"/>
      <c r="C45" s="17"/>
      <c r="D45" s="1" t="s">
        <v>72</v>
      </c>
      <c r="E45" s="1" t="s">
        <v>0</v>
      </c>
      <c r="F45" s="5"/>
      <c r="G45" s="79">
        <f>Alusparameetrid!Y32</f>
        <v>0.9</v>
      </c>
      <c r="H45" s="8"/>
      <c r="I45" s="5"/>
    </row>
    <row r="46" spans="1:9" x14ac:dyDescent="0.2">
      <c r="A46" s="29"/>
      <c r="B46" s="9"/>
      <c r="C46" s="17"/>
      <c r="D46" s="1" t="s">
        <v>20</v>
      </c>
      <c r="E46" s="1" t="s">
        <v>11</v>
      </c>
      <c r="F46" s="5"/>
      <c r="G46" s="79">
        <f>Alusparameetrid!Y33</f>
        <v>1</v>
      </c>
      <c r="H46" s="8"/>
      <c r="I46" s="5"/>
    </row>
    <row r="47" spans="1:9" ht="13.5" thickBot="1" x14ac:dyDescent="0.25">
      <c r="A47" s="30"/>
      <c r="B47" s="13"/>
      <c r="C47" s="23"/>
      <c r="D47" s="10" t="s">
        <v>21</v>
      </c>
      <c r="E47" s="10" t="s">
        <v>52</v>
      </c>
      <c r="F47" s="18"/>
      <c r="G47" s="39">
        <f>Alusparameetrid!Y34</f>
        <v>1.2</v>
      </c>
      <c r="H47" s="15"/>
      <c r="I47" s="5"/>
    </row>
    <row r="48" spans="1:9" s="17" customFormat="1" ht="13.5" thickBot="1" x14ac:dyDescent="0.25">
      <c r="A48" s="27" t="s">
        <v>31</v>
      </c>
      <c r="B48" s="24"/>
      <c r="C48" s="24"/>
      <c r="D48" s="12"/>
      <c r="E48" s="19"/>
      <c r="F48" s="19"/>
      <c r="G48" s="6"/>
      <c r="H48" s="8"/>
      <c r="I48" s="5"/>
    </row>
    <row r="49" spans="1:9" s="17" customFormat="1" ht="15.75" thickBot="1" x14ac:dyDescent="0.3">
      <c r="A49" s="29"/>
      <c r="B49" s="11" t="s">
        <v>80</v>
      </c>
      <c r="C49" s="24"/>
      <c r="D49" s="12" t="s">
        <v>1</v>
      </c>
      <c r="E49" s="19" t="s">
        <v>5</v>
      </c>
      <c r="F49" s="52" t="s">
        <v>4</v>
      </c>
      <c r="G49" s="35">
        <f>Alusparameetrid!Y36</f>
        <v>0.8</v>
      </c>
      <c r="H49" s="46">
        <f>IF($F$49="A",$G$49,$G$50)</f>
        <v>1</v>
      </c>
      <c r="I49" s="41"/>
    </row>
    <row r="50" spans="1:9" s="17" customFormat="1" ht="13.5" thickBot="1" x14ac:dyDescent="0.25">
      <c r="A50" s="29"/>
      <c r="B50" s="13"/>
      <c r="C50" s="23"/>
      <c r="D50" s="10" t="s">
        <v>3</v>
      </c>
      <c r="E50" s="18" t="s">
        <v>4</v>
      </c>
      <c r="F50" s="18"/>
      <c r="G50" s="48">
        <f>Alusparameetrid!Y37</f>
        <v>1</v>
      </c>
      <c r="H50" s="8"/>
      <c r="I50" s="5"/>
    </row>
    <row r="51" spans="1:9" s="17" customFormat="1" ht="13.5" thickBot="1" x14ac:dyDescent="0.25">
      <c r="A51" s="27" t="s">
        <v>41</v>
      </c>
      <c r="B51" s="24"/>
      <c r="C51" s="22"/>
      <c r="D51" s="12"/>
      <c r="E51" s="19"/>
      <c r="F51" s="12"/>
      <c r="G51" s="35"/>
      <c r="H51" s="16"/>
      <c r="I51" s="5"/>
    </row>
    <row r="52" spans="1:9" ht="15.75" thickBot="1" x14ac:dyDescent="0.3">
      <c r="A52" s="29"/>
      <c r="B52" s="11" t="s">
        <v>32</v>
      </c>
      <c r="C52" s="24"/>
      <c r="D52" s="12" t="s">
        <v>22</v>
      </c>
      <c r="E52" s="19" t="s">
        <v>5</v>
      </c>
      <c r="F52" s="52" t="s">
        <v>0</v>
      </c>
      <c r="G52" s="19">
        <f>Alusparameetrid!Y39</f>
        <v>1.4</v>
      </c>
      <c r="H52" s="46">
        <f>IF($F$52="A",$G$52,IF($F$52="B",$G$53,IF($F$52="C",$G$54,$G$55)))</f>
        <v>0.9</v>
      </c>
      <c r="I52" s="41"/>
    </row>
    <row r="53" spans="1:9" x14ac:dyDescent="0.2">
      <c r="A53" s="29"/>
      <c r="B53" s="9"/>
      <c r="C53" s="17"/>
      <c r="D53" s="1" t="s">
        <v>23</v>
      </c>
      <c r="E53" s="5" t="s">
        <v>4</v>
      </c>
      <c r="F53" s="8"/>
      <c r="G53" s="53">
        <f>Alusparameetrid!Y40</f>
        <v>1</v>
      </c>
      <c r="H53" s="8"/>
      <c r="I53" s="5"/>
    </row>
    <row r="54" spans="1:9" x14ac:dyDescent="0.2">
      <c r="A54" s="29"/>
      <c r="B54" s="9"/>
      <c r="C54" s="17"/>
      <c r="D54" s="1" t="s">
        <v>24</v>
      </c>
      <c r="E54" s="5" t="s">
        <v>0</v>
      </c>
      <c r="F54" s="8"/>
      <c r="G54" s="53">
        <f>Alusparameetrid!Y41</f>
        <v>0.9</v>
      </c>
      <c r="H54" s="8"/>
      <c r="I54" s="5"/>
    </row>
    <row r="55" spans="1:9" x14ac:dyDescent="0.2">
      <c r="A55" s="29"/>
      <c r="B55" s="9"/>
      <c r="C55" s="17"/>
      <c r="D55" s="1" t="s">
        <v>25</v>
      </c>
      <c r="E55" s="5" t="s">
        <v>11</v>
      </c>
      <c r="F55" s="8"/>
      <c r="G55" s="5">
        <f>Alusparameetrid!Y42</f>
        <v>0.7</v>
      </c>
      <c r="H55" s="8"/>
      <c r="I55" s="5"/>
    </row>
    <row r="56" spans="1:9" ht="13.5" thickBot="1" x14ac:dyDescent="0.25">
      <c r="A56" s="29"/>
      <c r="B56" s="9"/>
      <c r="C56" s="17"/>
      <c r="D56" s="1"/>
      <c r="E56" s="5"/>
      <c r="F56" s="8"/>
      <c r="G56" s="5"/>
      <c r="H56" s="8"/>
      <c r="I56" s="5"/>
    </row>
    <row r="57" spans="1:9" ht="13.5" thickBot="1" x14ac:dyDescent="0.25">
      <c r="A57" s="27" t="s">
        <v>26</v>
      </c>
      <c r="B57" s="24"/>
      <c r="C57" s="32"/>
      <c r="D57" s="12"/>
      <c r="E57" s="19"/>
      <c r="F57" s="12"/>
      <c r="G57" s="35"/>
      <c r="H57" s="16"/>
      <c r="I57" s="5"/>
    </row>
    <row r="58" spans="1:9" ht="15.75" thickBot="1" x14ac:dyDescent="0.3">
      <c r="A58" s="29"/>
      <c r="B58" s="58" t="s">
        <v>27</v>
      </c>
      <c r="C58" s="24"/>
      <c r="D58" s="12" t="s">
        <v>28</v>
      </c>
      <c r="E58" s="19" t="s">
        <v>5</v>
      </c>
      <c r="F58" s="52" t="s">
        <v>5</v>
      </c>
      <c r="G58" s="35">
        <f>Alusparameetrid!Y45</f>
        <v>1.2</v>
      </c>
      <c r="H58" s="46">
        <f>IF($F$58="A",$G$58,IF($F$58="B",$G$59,$G$60))</f>
        <v>1.2</v>
      </c>
      <c r="I58" s="41"/>
    </row>
    <row r="59" spans="1:9" x14ac:dyDescent="0.2">
      <c r="A59" s="29"/>
      <c r="B59" s="9"/>
      <c r="C59" s="25"/>
      <c r="D59" s="1" t="s">
        <v>29</v>
      </c>
      <c r="E59" s="5" t="s">
        <v>4</v>
      </c>
      <c r="F59" s="8"/>
      <c r="G59" s="38">
        <f>Alusparameetrid!Y46</f>
        <v>1</v>
      </c>
      <c r="H59" s="8"/>
      <c r="I59" s="5"/>
    </row>
    <row r="60" spans="1:9" ht="13.5" thickBot="1" x14ac:dyDescent="0.25">
      <c r="A60" s="29"/>
      <c r="B60" s="13"/>
      <c r="C60" s="33"/>
      <c r="D60" s="10" t="s">
        <v>30</v>
      </c>
      <c r="E60" s="18" t="s">
        <v>0</v>
      </c>
      <c r="F60" s="15"/>
      <c r="G60" s="37">
        <f>Alusparameetrid!Y47</f>
        <v>0.8</v>
      </c>
      <c r="H60" s="15"/>
      <c r="I60" s="5"/>
    </row>
    <row r="61" spans="1:9" ht="15.75" thickBot="1" x14ac:dyDescent="0.3">
      <c r="A61" s="30"/>
      <c r="B61" s="13"/>
      <c r="C61" s="33" t="s">
        <v>70</v>
      </c>
      <c r="D61" s="10"/>
      <c r="E61" s="18" t="s">
        <v>71</v>
      </c>
      <c r="F61" s="52">
        <v>24</v>
      </c>
      <c r="G61" s="37"/>
      <c r="H61" s="57">
        <f>IF($F$61&gt;25,1.4,IF($F$61&gt;12,1,IF(F61&gt;8,0.8,0.6)))</f>
        <v>1</v>
      </c>
      <c r="I61" s="41"/>
    </row>
    <row r="62" spans="1:9" ht="13.5" thickBot="1" x14ac:dyDescent="0.25">
      <c r="A62" s="27" t="s">
        <v>34</v>
      </c>
      <c r="B62" s="24"/>
      <c r="C62" s="32"/>
      <c r="D62" s="12"/>
      <c r="E62" s="19"/>
      <c r="F62" s="12"/>
      <c r="G62" s="35"/>
      <c r="H62" s="8"/>
      <c r="I62" s="5"/>
    </row>
    <row r="63" spans="1:9" ht="13.5" thickBot="1" x14ac:dyDescent="0.25">
      <c r="A63" s="29"/>
      <c r="B63" s="11" t="s">
        <v>33</v>
      </c>
      <c r="C63" s="24"/>
      <c r="D63" s="12" t="s">
        <v>39</v>
      </c>
      <c r="E63" s="24" t="s">
        <v>9</v>
      </c>
      <c r="F63" s="52">
        <v>50</v>
      </c>
      <c r="G63" s="99"/>
      <c r="H63" s="16"/>
      <c r="I63" s="5"/>
    </row>
    <row r="64" spans="1:9" ht="15.75" thickBot="1" x14ac:dyDescent="0.3">
      <c r="A64" s="30"/>
      <c r="B64" s="13"/>
      <c r="C64" s="23"/>
      <c r="D64" s="10" t="s">
        <v>97</v>
      </c>
      <c r="E64" s="18" t="s">
        <v>9</v>
      </c>
      <c r="F64" s="52">
        <v>58</v>
      </c>
      <c r="G64" s="82">
        <f>$F$64/F63</f>
        <v>1.1599999999999999</v>
      </c>
      <c r="H64" s="47">
        <f>IF(G64&gt;1.15,1.1,IF(G64&gt;1,1,IF(G64&gt;0.9,0.8,0.6)))</f>
        <v>1.1000000000000001</v>
      </c>
      <c r="I64" s="5"/>
    </row>
    <row r="65" spans="1:9" ht="6.75" customHeight="1" x14ac:dyDescent="0.2">
      <c r="A65" s="31"/>
      <c r="B65" s="17"/>
      <c r="C65" s="21"/>
      <c r="D65" s="1"/>
      <c r="E65" s="34"/>
      <c r="F65" s="2"/>
      <c r="G65" s="34"/>
      <c r="H65" s="1"/>
      <c r="I65" s="20"/>
    </row>
    <row r="66" spans="1:9" ht="16.5" thickBot="1" x14ac:dyDescent="0.3">
      <c r="C66" s="17"/>
      <c r="D66" s="1"/>
      <c r="E66" s="93" t="s">
        <v>57</v>
      </c>
      <c r="F66" s="94">
        <f>AVERAGE(H22:H64)</f>
        <v>1.06</v>
      </c>
      <c r="G66" s="42" t="s">
        <v>94</v>
      </c>
      <c r="H66" s="95">
        <f>INT(F66*H20)</f>
        <v>47</v>
      </c>
    </row>
    <row r="67" spans="1:9" ht="16.5" thickBot="1" x14ac:dyDescent="0.3">
      <c r="G67" s="96" t="s">
        <v>95</v>
      </c>
      <c r="H67" s="97">
        <f>ROUND(H66/10,0)*10</f>
        <v>50</v>
      </c>
      <c r="I67" s="106" t="str">
        <f>IF(AND(H35&lt;=1,H67&gt;50),"Ülekäikude lahendus ei vasta piirkiirusele!","")</f>
        <v/>
      </c>
    </row>
    <row r="69" spans="1:9" x14ac:dyDescent="0.2">
      <c r="F69" s="4" t="s">
        <v>92</v>
      </c>
      <c r="G69" s="90">
        <f>MIN(G22:G64)</f>
        <v>0.6</v>
      </c>
    </row>
    <row r="70" spans="1:9" x14ac:dyDescent="0.2">
      <c r="C70" s="21"/>
      <c r="D70" s="2"/>
      <c r="E70" s="1"/>
      <c r="F70" s="4" t="s">
        <v>93</v>
      </c>
      <c r="G70" s="90">
        <f>MAX(G22:G64)</f>
        <v>1.4</v>
      </c>
      <c r="I70" s="40"/>
    </row>
    <row r="71" spans="1:9" x14ac:dyDescent="0.2">
      <c r="C71" s="21"/>
      <c r="D71" s="2"/>
      <c r="E71" s="1"/>
      <c r="F71" s="1"/>
      <c r="G71" s="1"/>
      <c r="I71" s="40"/>
    </row>
    <row r="72" spans="1:9" x14ac:dyDescent="0.2">
      <c r="C72" s="21"/>
      <c r="D72" s="2"/>
      <c r="E72" s="1"/>
      <c r="F72" s="1"/>
      <c r="G72" s="1"/>
      <c r="H72" s="1"/>
      <c r="I72" s="40"/>
    </row>
  </sheetData>
  <pageMargins left="0.7" right="0.7" top="0.75" bottom="0.75" header="0.3" footer="0.3"/>
  <pageSetup paperSize="9" orientation="portrait"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I72"/>
  <sheetViews>
    <sheetView workbookViewId="0">
      <pane ySplit="1" topLeftCell="A47" activePane="bottomLeft" state="frozen"/>
      <selection activeCell="F62" sqref="F62"/>
      <selection pane="bottomLeft" activeCell="L20" sqref="L20"/>
    </sheetView>
  </sheetViews>
  <sheetFormatPr defaultColWidth="9.140625" defaultRowHeight="12.75" x14ac:dyDescent="0.2"/>
  <cols>
    <col min="1" max="1" width="3.7109375" style="28" customWidth="1"/>
    <col min="2" max="2" width="3.7109375" style="3" customWidth="1"/>
    <col min="3" max="3" width="27.140625" style="3" customWidth="1"/>
    <col min="4" max="4" width="37.85546875" style="4" bestFit="1" customWidth="1"/>
    <col min="5" max="5" width="5" style="4" customWidth="1"/>
    <col min="6" max="6" width="8.42578125" style="4" customWidth="1"/>
    <col min="7" max="7" width="7.85546875" style="4" customWidth="1"/>
    <col min="8" max="8" width="6.140625" style="4" customWidth="1"/>
    <col min="9" max="9" width="6.140625" style="43" bestFit="1" customWidth="1"/>
    <col min="10" max="10" width="5.5703125" style="3" bestFit="1" customWidth="1"/>
    <col min="11" max="16384" width="9.140625" style="3"/>
  </cols>
  <sheetData>
    <row r="1" spans="1:9" ht="16.5" thickBot="1" x14ac:dyDescent="0.3">
      <c r="A1" s="56" t="s">
        <v>69</v>
      </c>
      <c r="D1" s="3"/>
      <c r="E1" s="3"/>
      <c r="F1" s="3"/>
      <c r="G1" s="1"/>
      <c r="H1" s="45"/>
      <c r="I1" s="5"/>
    </row>
    <row r="2" spans="1:9" x14ac:dyDescent="0.2">
      <c r="B2" s="27" t="s">
        <v>44</v>
      </c>
      <c r="C2" s="24"/>
      <c r="D2" s="89" t="s">
        <v>43</v>
      </c>
      <c r="E2" s="24"/>
      <c r="F2" s="24"/>
      <c r="G2" s="12"/>
      <c r="H2" s="55"/>
      <c r="I2" s="5"/>
    </row>
    <row r="3" spans="1:9" ht="13.5" thickBot="1" x14ac:dyDescent="0.25">
      <c r="B3" s="62" t="s">
        <v>55</v>
      </c>
      <c r="C3" s="17"/>
      <c r="D3" s="1"/>
      <c r="E3" s="17"/>
      <c r="F3" s="17"/>
      <c r="G3" s="1"/>
      <c r="H3" s="44"/>
      <c r="I3" s="5"/>
    </row>
    <row r="4" spans="1:9" ht="15.75" thickBot="1" x14ac:dyDescent="0.3">
      <c r="B4" s="9"/>
      <c r="C4" s="17" t="s">
        <v>45</v>
      </c>
      <c r="D4" s="17" t="s">
        <v>54</v>
      </c>
      <c r="E4" s="1" t="s">
        <v>5</v>
      </c>
      <c r="F4" s="52" t="s">
        <v>52</v>
      </c>
      <c r="G4" s="1">
        <v>5</v>
      </c>
      <c r="H4" s="63">
        <f>IF(F4="A",5,IF(F4="B",4,IF(F4="C",3,IF(F4="D",2,IF(F4="E",2,1)))))</f>
        <v>2</v>
      </c>
      <c r="I4" s="5"/>
    </row>
    <row r="5" spans="1:9" x14ac:dyDescent="0.2">
      <c r="B5" s="9"/>
      <c r="C5" s="17" t="s">
        <v>46</v>
      </c>
      <c r="D5" s="17" t="s">
        <v>6</v>
      </c>
      <c r="E5" s="1" t="s">
        <v>4</v>
      </c>
      <c r="F5" s="17"/>
      <c r="G5" s="1">
        <v>4</v>
      </c>
      <c r="H5" s="44"/>
      <c r="I5" s="5"/>
    </row>
    <row r="6" spans="1:9" x14ac:dyDescent="0.2">
      <c r="B6" s="62" t="s">
        <v>48</v>
      </c>
      <c r="C6" s="17"/>
      <c r="D6" s="17"/>
      <c r="E6" s="1"/>
      <c r="F6" s="17"/>
      <c r="G6" s="1"/>
      <c r="H6" s="44"/>
      <c r="I6" s="5"/>
    </row>
    <row r="7" spans="1:9" x14ac:dyDescent="0.2">
      <c r="B7" s="9"/>
      <c r="C7" s="17" t="s">
        <v>50</v>
      </c>
      <c r="D7" s="17" t="s">
        <v>59</v>
      </c>
      <c r="E7" s="1" t="s">
        <v>0</v>
      </c>
      <c r="F7" s="17"/>
      <c r="G7" s="1">
        <v>3</v>
      </c>
      <c r="H7" s="44"/>
      <c r="I7" s="5"/>
    </row>
    <row r="8" spans="1:9" x14ac:dyDescent="0.2">
      <c r="B8" s="9"/>
      <c r="C8" s="17" t="s">
        <v>47</v>
      </c>
      <c r="D8" s="17" t="s">
        <v>59</v>
      </c>
      <c r="E8" s="1" t="s">
        <v>11</v>
      </c>
      <c r="F8" s="17"/>
      <c r="G8" s="1">
        <v>2</v>
      </c>
      <c r="H8" s="44"/>
      <c r="I8" s="5"/>
    </row>
    <row r="9" spans="1:9" x14ac:dyDescent="0.2">
      <c r="B9" s="9"/>
      <c r="C9" s="17" t="s">
        <v>49</v>
      </c>
      <c r="D9" s="17" t="s">
        <v>7</v>
      </c>
      <c r="E9" s="1" t="s">
        <v>52</v>
      </c>
      <c r="F9" s="17"/>
      <c r="G9" s="1">
        <v>2</v>
      </c>
      <c r="H9" s="44"/>
      <c r="I9" s="5"/>
    </row>
    <row r="10" spans="1:9" ht="13.5" thickBot="1" x14ac:dyDescent="0.25">
      <c r="B10" s="64"/>
      <c r="C10" s="60" t="s">
        <v>51</v>
      </c>
      <c r="D10" s="60" t="s">
        <v>60</v>
      </c>
      <c r="E10" s="61" t="s">
        <v>53</v>
      </c>
      <c r="F10" s="17"/>
      <c r="G10" s="61">
        <v>1</v>
      </c>
      <c r="H10" s="65"/>
      <c r="I10" s="5"/>
    </row>
    <row r="11" spans="1:9" ht="15.75" thickBot="1" x14ac:dyDescent="0.3">
      <c r="B11" s="66"/>
      <c r="C11" s="67"/>
      <c r="D11" s="68" t="s">
        <v>42</v>
      </c>
      <c r="E11" s="67"/>
      <c r="F11" s="52">
        <v>153</v>
      </c>
      <c r="G11" s="98"/>
      <c r="H11" s="69">
        <f>IF(F11&lt;100,1,IF(F11&lt;200,2,IF(F11&lt;600,3,IF(F11&lt;1200,4,IF(F11&lt;2400,5,6)))))</f>
        <v>2</v>
      </c>
      <c r="I11" s="5"/>
    </row>
    <row r="12" spans="1:9" ht="6" customHeight="1" thickBot="1" x14ac:dyDescent="0.25"/>
    <row r="13" spans="1:9" ht="15.75" thickBot="1" x14ac:dyDescent="0.3">
      <c r="B13" s="11"/>
      <c r="C13" s="24" t="s">
        <v>66</v>
      </c>
      <c r="D13" s="24" t="s">
        <v>61</v>
      </c>
      <c r="E13" s="12" t="s">
        <v>5</v>
      </c>
      <c r="F13" s="52" t="s">
        <v>4</v>
      </c>
      <c r="G13" s="12">
        <v>1</v>
      </c>
      <c r="H13" s="46">
        <f>IF(F13="A",1,IF(F13="B",2,IF(F13="C",3,IF(F13="D",4,5))))</f>
        <v>2</v>
      </c>
      <c r="I13" s="5"/>
    </row>
    <row r="14" spans="1:9" x14ac:dyDescent="0.2">
      <c r="B14" s="9"/>
      <c r="C14" s="17"/>
      <c r="D14" s="17" t="s">
        <v>62</v>
      </c>
      <c r="E14" s="1" t="s">
        <v>4</v>
      </c>
      <c r="F14" s="17"/>
      <c r="G14" s="1">
        <v>2</v>
      </c>
      <c r="H14" s="44"/>
      <c r="I14" s="5"/>
    </row>
    <row r="15" spans="1:9" x14ac:dyDescent="0.2">
      <c r="B15" s="9"/>
      <c r="C15" s="17"/>
      <c r="D15" s="17" t="s">
        <v>63</v>
      </c>
      <c r="E15" s="1" t="s">
        <v>0</v>
      </c>
      <c r="F15" s="17"/>
      <c r="G15" s="1">
        <v>3</v>
      </c>
      <c r="H15" s="8"/>
      <c r="I15" s="40"/>
    </row>
    <row r="16" spans="1:9" x14ac:dyDescent="0.2">
      <c r="B16" s="9"/>
      <c r="C16" s="17"/>
      <c r="D16" s="17" t="s">
        <v>65</v>
      </c>
      <c r="E16" s="1" t="s">
        <v>11</v>
      </c>
      <c r="F16" s="17"/>
      <c r="G16" s="1">
        <v>4</v>
      </c>
      <c r="H16" s="8"/>
      <c r="I16" s="40"/>
    </row>
    <row r="17" spans="1:9" ht="13.5" thickBot="1" x14ac:dyDescent="0.25">
      <c r="B17" s="13"/>
      <c r="C17" s="23"/>
      <c r="D17" s="23" t="s">
        <v>64</v>
      </c>
      <c r="E17" s="10" t="s">
        <v>52</v>
      </c>
      <c r="F17" s="23"/>
      <c r="G17" s="10">
        <v>5</v>
      </c>
      <c r="H17" s="15"/>
      <c r="I17" s="40"/>
    </row>
    <row r="18" spans="1:9" ht="5.25" customHeight="1" x14ac:dyDescent="0.2">
      <c r="D18" s="3"/>
      <c r="F18" s="3"/>
      <c r="G18" s="50"/>
      <c r="H18" s="1"/>
      <c r="I18" s="40"/>
    </row>
    <row r="19" spans="1:9" ht="15" x14ac:dyDescent="0.25">
      <c r="D19" s="3"/>
      <c r="E19" s="91" t="s">
        <v>56</v>
      </c>
      <c r="F19" s="92">
        <f>H13*10+MAX(H4,H11)</f>
        <v>22</v>
      </c>
      <c r="G19" s="100" t="s">
        <v>96</v>
      </c>
    </row>
    <row r="20" spans="1:9" ht="15" customHeight="1" thickBot="1" x14ac:dyDescent="0.3">
      <c r="A20" s="56" t="s">
        <v>68</v>
      </c>
      <c r="E20" s="3"/>
      <c r="F20" s="5"/>
      <c r="G20" s="50"/>
      <c r="H20" s="95">
        <f>VLOOKUP(F19,Alusparameetrid!P4:Q28,2,FALSE)</f>
        <v>35</v>
      </c>
      <c r="I20" s="40"/>
    </row>
    <row r="21" spans="1:9" ht="13.5" thickBot="1" x14ac:dyDescent="0.25">
      <c r="A21" s="27" t="s">
        <v>40</v>
      </c>
      <c r="B21" s="24"/>
      <c r="C21" s="24"/>
      <c r="D21" s="24"/>
      <c r="E21" s="24"/>
      <c r="F21" s="12"/>
      <c r="G21" s="54"/>
      <c r="H21" s="16"/>
      <c r="I21" s="40"/>
    </row>
    <row r="22" spans="1:9" ht="15.75" thickBot="1" x14ac:dyDescent="0.3">
      <c r="A22" s="29"/>
      <c r="B22" s="11" t="s">
        <v>38</v>
      </c>
      <c r="C22" s="24"/>
      <c r="D22" s="12">
        <v>1</v>
      </c>
      <c r="E22" s="12" t="s">
        <v>5</v>
      </c>
      <c r="F22" s="52" t="s">
        <v>5</v>
      </c>
      <c r="G22" s="51">
        <f>Alusparameetrid!Y9</f>
        <v>0.8</v>
      </c>
      <c r="H22" s="46">
        <f>IF($F$22="A",$G$22,IF($F$22="B",$G$23,$G$24))</f>
        <v>0.8</v>
      </c>
      <c r="I22" s="40"/>
    </row>
    <row r="23" spans="1:9" x14ac:dyDescent="0.2">
      <c r="A23" s="29"/>
      <c r="B23" s="9"/>
      <c r="C23" s="17"/>
      <c r="D23" s="1">
        <v>2</v>
      </c>
      <c r="E23" s="1" t="s">
        <v>4</v>
      </c>
      <c r="F23" s="17"/>
      <c r="G23" s="7">
        <f>Alusparameetrid!Y10</f>
        <v>1.1000000000000001</v>
      </c>
      <c r="H23" s="8"/>
      <c r="I23" s="40"/>
    </row>
    <row r="24" spans="1:9" ht="13.5" thickBot="1" x14ac:dyDescent="0.25">
      <c r="A24" s="29"/>
      <c r="B24" s="13"/>
      <c r="C24" s="23"/>
      <c r="D24" s="10" t="s">
        <v>37</v>
      </c>
      <c r="E24" s="10" t="s">
        <v>0</v>
      </c>
      <c r="F24" s="10"/>
      <c r="G24" s="39">
        <f>Alusparameetrid!Y11</f>
        <v>1.3</v>
      </c>
      <c r="H24" s="15"/>
      <c r="I24" s="40"/>
    </row>
    <row r="25" spans="1:9" ht="13.5" thickBot="1" x14ac:dyDescent="0.25">
      <c r="A25" s="30"/>
      <c r="B25" s="23"/>
      <c r="C25" s="26"/>
      <c r="D25" s="10"/>
      <c r="E25" s="18"/>
      <c r="F25" s="18"/>
      <c r="G25" s="18"/>
      <c r="H25" s="15"/>
      <c r="I25" s="40"/>
    </row>
    <row r="26" spans="1:9" ht="13.5" thickBot="1" x14ac:dyDescent="0.25">
      <c r="A26" s="27" t="s">
        <v>15</v>
      </c>
      <c r="B26" s="24"/>
      <c r="C26" s="22"/>
      <c r="D26" s="12"/>
      <c r="E26" s="19"/>
      <c r="F26" s="24"/>
      <c r="G26" s="19"/>
      <c r="H26" s="16"/>
      <c r="I26" s="40"/>
    </row>
    <row r="27" spans="1:9" ht="15.75" thickBot="1" x14ac:dyDescent="0.3">
      <c r="A27" s="29"/>
      <c r="B27" s="11" t="s">
        <v>2</v>
      </c>
      <c r="C27" s="24"/>
      <c r="D27" s="12" t="s">
        <v>10</v>
      </c>
      <c r="E27" s="19" t="s">
        <v>5</v>
      </c>
      <c r="F27" s="52" t="s">
        <v>0</v>
      </c>
      <c r="G27" s="49">
        <f>Alusparameetrid!Y14</f>
        <v>1.1000000000000001</v>
      </c>
      <c r="H27" s="46">
        <f>IF($F$27="A",$G$27,IF($F$27="B",$G$28,$G$29))</f>
        <v>1</v>
      </c>
      <c r="I27" s="41"/>
    </row>
    <row r="28" spans="1:9" x14ac:dyDescent="0.2">
      <c r="A28" s="29"/>
      <c r="B28" s="9"/>
      <c r="C28" s="17"/>
      <c r="D28" s="1" t="s">
        <v>8</v>
      </c>
      <c r="E28" s="5" t="s">
        <v>4</v>
      </c>
      <c r="F28" s="1"/>
      <c r="G28" s="6">
        <f>Alusparameetrid!Y15</f>
        <v>0.8</v>
      </c>
      <c r="H28" s="8"/>
      <c r="I28" s="5"/>
    </row>
    <row r="29" spans="1:9" ht="13.5" thickBot="1" x14ac:dyDescent="0.25">
      <c r="A29" s="30"/>
      <c r="B29" s="13" t="s">
        <v>16</v>
      </c>
      <c r="C29" s="23"/>
      <c r="D29" s="10" t="s">
        <v>58</v>
      </c>
      <c r="E29" s="18" t="s">
        <v>0</v>
      </c>
      <c r="F29" s="10"/>
      <c r="G29" s="48">
        <f>Alusparameetrid!Y16</f>
        <v>1</v>
      </c>
      <c r="H29" s="15"/>
      <c r="I29" s="5"/>
    </row>
    <row r="30" spans="1:9" ht="13.5" thickBot="1" x14ac:dyDescent="0.25">
      <c r="A30" s="27" t="s">
        <v>13</v>
      </c>
      <c r="B30" s="24"/>
      <c r="C30" s="22"/>
      <c r="D30" s="12"/>
      <c r="E30" s="19"/>
      <c r="F30" s="12"/>
      <c r="G30" s="6"/>
      <c r="H30" s="8"/>
      <c r="I30" s="5"/>
    </row>
    <row r="31" spans="1:9" ht="15.75" thickBot="1" x14ac:dyDescent="0.3">
      <c r="A31" s="29"/>
      <c r="B31" s="11" t="s">
        <v>14</v>
      </c>
      <c r="C31" s="22"/>
      <c r="D31" s="12" t="s">
        <v>73</v>
      </c>
      <c r="E31" s="19" t="s">
        <v>5</v>
      </c>
      <c r="F31" s="52" t="s">
        <v>4</v>
      </c>
      <c r="G31" s="35">
        <f>Alusparameetrid!Y18</f>
        <v>1.2</v>
      </c>
      <c r="H31" s="46">
        <f>IF($F$31="A",$G$31,IF($F$31="B",$G$32,IF($F$31="C",$G$33,$G$34)))</f>
        <v>1</v>
      </c>
      <c r="I31" s="41"/>
    </row>
    <row r="32" spans="1:9" x14ac:dyDescent="0.2">
      <c r="A32" s="29"/>
      <c r="B32" s="9"/>
      <c r="C32" s="14"/>
      <c r="D32" s="1" t="s">
        <v>36</v>
      </c>
      <c r="E32" s="5" t="s">
        <v>4</v>
      </c>
      <c r="F32" s="1"/>
      <c r="G32" s="6">
        <f>Alusparameetrid!Y19</f>
        <v>1</v>
      </c>
      <c r="H32" s="8"/>
      <c r="I32" s="5"/>
    </row>
    <row r="33" spans="1:9" x14ac:dyDescent="0.2">
      <c r="A33" s="29"/>
      <c r="B33" s="9"/>
      <c r="C33" s="14"/>
      <c r="D33" s="1" t="s">
        <v>35</v>
      </c>
      <c r="E33" s="5" t="s">
        <v>0</v>
      </c>
      <c r="F33" s="1"/>
      <c r="G33" s="38">
        <f>Alusparameetrid!Y20</f>
        <v>0.8</v>
      </c>
      <c r="H33" s="8"/>
      <c r="I33" s="5"/>
    </row>
    <row r="34" spans="1:9" ht="13.5" thickBot="1" x14ac:dyDescent="0.25">
      <c r="A34" s="29"/>
      <c r="B34" s="13"/>
      <c r="C34" s="80" t="s">
        <v>74</v>
      </c>
      <c r="D34" s="10" t="s">
        <v>75</v>
      </c>
      <c r="E34" s="18" t="s">
        <v>11</v>
      </c>
      <c r="F34" s="10"/>
      <c r="G34" s="37">
        <f>Alusparameetrid!Y21</f>
        <v>0.6</v>
      </c>
      <c r="H34" s="15"/>
      <c r="I34" s="5"/>
    </row>
    <row r="35" spans="1:9" ht="15.75" thickBot="1" x14ac:dyDescent="0.3">
      <c r="A35" s="29"/>
      <c r="B35" s="11" t="s">
        <v>76</v>
      </c>
      <c r="C35" s="24"/>
      <c r="D35" s="12" t="s">
        <v>78</v>
      </c>
      <c r="E35" s="19" t="s">
        <v>5</v>
      </c>
      <c r="F35" s="52" t="s">
        <v>11</v>
      </c>
      <c r="G35" s="6">
        <f>Alusparameetrid!Y22</f>
        <v>1.4</v>
      </c>
      <c r="H35" s="36">
        <f>IF($F$35="A",$G$35,IF($F$35="B",G36,IF($F$35="C",G37,IF($F$35="D",G38,IF(F35="E",G39,IF(F35="F",G40,$G$41))))))</f>
        <v>0.9</v>
      </c>
      <c r="I35" s="105" t="str">
        <f>IF(AND(H35&lt;=1,H67&gt;50),"Ülekäikude lahendus ei vasta piirkiirusele!","")</f>
        <v/>
      </c>
    </row>
    <row r="36" spans="1:9" ht="15" x14ac:dyDescent="0.25">
      <c r="A36" s="29"/>
      <c r="B36" s="9"/>
      <c r="C36" s="17"/>
      <c r="D36" s="1" t="s">
        <v>77</v>
      </c>
      <c r="E36" s="5" t="s">
        <v>4</v>
      </c>
      <c r="F36" s="81"/>
      <c r="G36" s="6">
        <f>Alusparameetrid!Y23</f>
        <v>1.2</v>
      </c>
      <c r="H36" s="63"/>
      <c r="I36" s="41"/>
    </row>
    <row r="37" spans="1:9" x14ac:dyDescent="0.2">
      <c r="A37" s="29"/>
      <c r="B37" s="9"/>
      <c r="C37" s="17"/>
      <c r="D37" s="1" t="s">
        <v>87</v>
      </c>
      <c r="E37" s="5" t="s">
        <v>0</v>
      </c>
      <c r="F37" s="8"/>
      <c r="G37" s="38">
        <f>Alusparameetrid!Y24</f>
        <v>1</v>
      </c>
      <c r="H37" s="8"/>
      <c r="I37" s="5"/>
    </row>
    <row r="38" spans="1:9" x14ac:dyDescent="0.2">
      <c r="A38" s="29"/>
      <c r="B38" s="9"/>
      <c r="C38" s="17"/>
      <c r="D38" s="1" t="s">
        <v>88</v>
      </c>
      <c r="E38" s="5" t="s">
        <v>11</v>
      </c>
      <c r="F38" s="8"/>
      <c r="G38" s="38">
        <f>Alusparameetrid!Y25</f>
        <v>0.9</v>
      </c>
      <c r="H38" s="8"/>
      <c r="I38" s="5"/>
    </row>
    <row r="39" spans="1:9" x14ac:dyDescent="0.2">
      <c r="A39" s="29"/>
      <c r="B39" s="9"/>
      <c r="C39" s="17"/>
      <c r="D39" s="1" t="s">
        <v>89</v>
      </c>
      <c r="E39" s="5" t="s">
        <v>52</v>
      </c>
      <c r="F39" s="8"/>
      <c r="G39" s="38">
        <f>Alusparameetrid!Y26</f>
        <v>0.8</v>
      </c>
      <c r="H39" s="8"/>
      <c r="I39" s="5"/>
    </row>
    <row r="40" spans="1:9" x14ac:dyDescent="0.2">
      <c r="A40" s="29"/>
      <c r="B40" s="9"/>
      <c r="C40" s="17"/>
      <c r="D40" s="1" t="s">
        <v>91</v>
      </c>
      <c r="E40" s="5" t="s">
        <v>53</v>
      </c>
      <c r="F40" s="8"/>
      <c r="G40" s="38">
        <f>Alusparameetrid!Y27</f>
        <v>0.7</v>
      </c>
      <c r="H40" s="8"/>
      <c r="I40" s="5"/>
    </row>
    <row r="41" spans="1:9" ht="13.5" thickBot="1" x14ac:dyDescent="0.25">
      <c r="A41" s="29"/>
      <c r="B41" s="13"/>
      <c r="C41" s="23"/>
      <c r="D41" s="10" t="s">
        <v>90</v>
      </c>
      <c r="E41" s="18" t="s">
        <v>79</v>
      </c>
      <c r="F41" s="15"/>
      <c r="G41" s="48">
        <f>Alusparameetrid!Y28</f>
        <v>1</v>
      </c>
      <c r="H41" s="15"/>
      <c r="I41" s="5"/>
    </row>
    <row r="42" spans="1:9" s="17" customFormat="1" ht="13.5" thickBot="1" x14ac:dyDescent="0.25">
      <c r="A42" s="29"/>
      <c r="B42" s="11" t="s">
        <v>12</v>
      </c>
      <c r="C42" s="22"/>
      <c r="D42" s="12"/>
      <c r="E42" s="19"/>
      <c r="F42" s="12"/>
      <c r="G42" s="35"/>
      <c r="H42" s="16"/>
      <c r="I42" s="5"/>
    </row>
    <row r="43" spans="1:9" ht="15.75" thickBot="1" x14ac:dyDescent="0.3">
      <c r="A43" s="29"/>
      <c r="B43" s="9"/>
      <c r="C43" s="17" t="s">
        <v>17</v>
      </c>
      <c r="D43" s="1" t="s">
        <v>18</v>
      </c>
      <c r="E43" s="1" t="s">
        <v>5</v>
      </c>
      <c r="F43" s="52" t="s">
        <v>5</v>
      </c>
      <c r="G43" s="7">
        <f>Alusparameetrid!Y30</f>
        <v>0.6</v>
      </c>
      <c r="H43" s="36">
        <f>IF($F$43="A",$G$43,IF($F$43="B",$G$44,IF($F$43="C",$G$45,IF(F43="D",G46,$G$47))))</f>
        <v>0.6</v>
      </c>
      <c r="I43" s="41"/>
    </row>
    <row r="44" spans="1:9" x14ac:dyDescent="0.2">
      <c r="A44" s="29"/>
      <c r="B44" s="9"/>
      <c r="C44" s="14"/>
      <c r="D44" s="1" t="s">
        <v>19</v>
      </c>
      <c r="E44" s="1" t="s">
        <v>4</v>
      </c>
      <c r="F44" s="1"/>
      <c r="G44" s="7">
        <f>Alusparameetrid!Y31</f>
        <v>0.8</v>
      </c>
      <c r="H44" s="8"/>
      <c r="I44" s="5"/>
    </row>
    <row r="45" spans="1:9" x14ac:dyDescent="0.2">
      <c r="A45" s="29"/>
      <c r="B45" s="9"/>
      <c r="C45" s="17"/>
      <c r="D45" s="1" t="s">
        <v>72</v>
      </c>
      <c r="E45" s="1" t="s">
        <v>0</v>
      </c>
      <c r="F45" s="5"/>
      <c r="G45" s="79">
        <f>Alusparameetrid!Y32</f>
        <v>0.9</v>
      </c>
      <c r="H45" s="8"/>
      <c r="I45" s="5"/>
    </row>
    <row r="46" spans="1:9" x14ac:dyDescent="0.2">
      <c r="A46" s="29"/>
      <c r="B46" s="9"/>
      <c r="C46" s="17"/>
      <c r="D46" s="1" t="s">
        <v>20</v>
      </c>
      <c r="E46" s="1" t="s">
        <v>11</v>
      </c>
      <c r="F46" s="5"/>
      <c r="G46" s="79">
        <f>Alusparameetrid!Y33</f>
        <v>1</v>
      </c>
      <c r="H46" s="8"/>
      <c r="I46" s="5"/>
    </row>
    <row r="47" spans="1:9" ht="13.5" thickBot="1" x14ac:dyDescent="0.25">
      <c r="A47" s="30"/>
      <c r="B47" s="13"/>
      <c r="C47" s="23"/>
      <c r="D47" s="10" t="s">
        <v>21</v>
      </c>
      <c r="E47" s="10" t="s">
        <v>52</v>
      </c>
      <c r="F47" s="18"/>
      <c r="G47" s="39">
        <f>Alusparameetrid!Y34</f>
        <v>1.2</v>
      </c>
      <c r="H47" s="15"/>
      <c r="I47" s="5"/>
    </row>
    <row r="48" spans="1:9" s="17" customFormat="1" ht="13.5" thickBot="1" x14ac:dyDescent="0.25">
      <c r="A48" s="27" t="s">
        <v>31</v>
      </c>
      <c r="B48" s="24"/>
      <c r="C48" s="24"/>
      <c r="D48" s="12"/>
      <c r="E48" s="19"/>
      <c r="F48" s="19"/>
      <c r="G48" s="6"/>
      <c r="H48" s="8"/>
      <c r="I48" s="5"/>
    </row>
    <row r="49" spans="1:9" s="17" customFormat="1" ht="15.75" thickBot="1" x14ac:dyDescent="0.3">
      <c r="A49" s="29"/>
      <c r="B49" s="11" t="s">
        <v>80</v>
      </c>
      <c r="C49" s="24"/>
      <c r="D49" s="12" t="s">
        <v>1</v>
      </c>
      <c r="E49" s="19" t="s">
        <v>5</v>
      </c>
      <c r="F49" s="52" t="s">
        <v>5</v>
      </c>
      <c r="G49" s="35">
        <f>Alusparameetrid!Y36</f>
        <v>0.8</v>
      </c>
      <c r="H49" s="46">
        <f>IF($F$49="A",$G$49,$G$50)</f>
        <v>0.8</v>
      </c>
      <c r="I49" s="41"/>
    </row>
    <row r="50" spans="1:9" s="17" customFormat="1" ht="13.5" thickBot="1" x14ac:dyDescent="0.25">
      <c r="A50" s="29"/>
      <c r="B50" s="13"/>
      <c r="C50" s="23"/>
      <c r="D50" s="10" t="s">
        <v>3</v>
      </c>
      <c r="E50" s="18" t="s">
        <v>4</v>
      </c>
      <c r="F50" s="18"/>
      <c r="G50" s="48">
        <f>Alusparameetrid!Y37</f>
        <v>1</v>
      </c>
      <c r="H50" s="8"/>
      <c r="I50" s="5"/>
    </row>
    <row r="51" spans="1:9" s="17" customFormat="1" ht="13.5" thickBot="1" x14ac:dyDescent="0.25">
      <c r="A51" s="27" t="s">
        <v>41</v>
      </c>
      <c r="B51" s="24"/>
      <c r="C51" s="22"/>
      <c r="D51" s="12"/>
      <c r="E51" s="19"/>
      <c r="F51" s="12"/>
      <c r="G51" s="35"/>
      <c r="H51" s="16"/>
      <c r="I51" s="5"/>
    </row>
    <row r="52" spans="1:9" ht="15.75" thickBot="1" x14ac:dyDescent="0.3">
      <c r="A52" s="29"/>
      <c r="B52" s="11" t="s">
        <v>32</v>
      </c>
      <c r="C52" s="24"/>
      <c r="D52" s="12" t="s">
        <v>22</v>
      </c>
      <c r="E52" s="19" t="s">
        <v>5</v>
      </c>
      <c r="F52" s="52" t="s">
        <v>0</v>
      </c>
      <c r="G52" s="19">
        <f>Alusparameetrid!Y39</f>
        <v>1.4</v>
      </c>
      <c r="H52" s="46">
        <f>IF($F$52="A",$G$52,IF($F$52="B",$G$53,IF($F$52="C",$G$54,$G$55)))</f>
        <v>0.9</v>
      </c>
      <c r="I52" s="41"/>
    </row>
    <row r="53" spans="1:9" x14ac:dyDescent="0.2">
      <c r="A53" s="29"/>
      <c r="B53" s="9"/>
      <c r="C53" s="17"/>
      <c r="D53" s="1" t="s">
        <v>23</v>
      </c>
      <c r="E53" s="5" t="s">
        <v>4</v>
      </c>
      <c r="F53" s="8"/>
      <c r="G53" s="53">
        <f>Alusparameetrid!Y40</f>
        <v>1</v>
      </c>
      <c r="H53" s="8"/>
      <c r="I53" s="5"/>
    </row>
    <row r="54" spans="1:9" x14ac:dyDescent="0.2">
      <c r="A54" s="29"/>
      <c r="B54" s="9"/>
      <c r="C54" s="17"/>
      <c r="D54" s="1" t="s">
        <v>24</v>
      </c>
      <c r="E54" s="5" t="s">
        <v>0</v>
      </c>
      <c r="F54" s="8"/>
      <c r="G54" s="53">
        <f>Alusparameetrid!Y41</f>
        <v>0.9</v>
      </c>
      <c r="H54" s="8"/>
      <c r="I54" s="5"/>
    </row>
    <row r="55" spans="1:9" x14ac:dyDescent="0.2">
      <c r="A55" s="29"/>
      <c r="B55" s="9"/>
      <c r="C55" s="17"/>
      <c r="D55" s="1" t="s">
        <v>25</v>
      </c>
      <c r="E55" s="5" t="s">
        <v>11</v>
      </c>
      <c r="F55" s="8"/>
      <c r="G55" s="5">
        <f>Alusparameetrid!Y42</f>
        <v>0.7</v>
      </c>
      <c r="H55" s="8"/>
      <c r="I55" s="5"/>
    </row>
    <row r="56" spans="1:9" ht="13.5" thickBot="1" x14ac:dyDescent="0.25">
      <c r="A56" s="29"/>
      <c r="B56" s="9"/>
      <c r="C56" s="17"/>
      <c r="D56" s="1"/>
      <c r="E56" s="5"/>
      <c r="F56" s="8"/>
      <c r="G56" s="5"/>
      <c r="H56" s="8"/>
      <c r="I56" s="5"/>
    </row>
    <row r="57" spans="1:9" ht="13.5" thickBot="1" x14ac:dyDescent="0.25">
      <c r="A57" s="27" t="s">
        <v>26</v>
      </c>
      <c r="B57" s="24"/>
      <c r="C57" s="32"/>
      <c r="D57" s="12"/>
      <c r="E57" s="19"/>
      <c r="F57" s="12"/>
      <c r="G57" s="35"/>
      <c r="H57" s="16"/>
      <c r="I57" s="5"/>
    </row>
    <row r="58" spans="1:9" ht="15.75" thickBot="1" x14ac:dyDescent="0.3">
      <c r="A58" s="29"/>
      <c r="B58" s="58" t="s">
        <v>27</v>
      </c>
      <c r="C58" s="24"/>
      <c r="D58" s="12" t="s">
        <v>28</v>
      </c>
      <c r="E58" s="19" t="s">
        <v>5</v>
      </c>
      <c r="F58" s="52" t="s">
        <v>4</v>
      </c>
      <c r="G58" s="35">
        <f>Alusparameetrid!Y45</f>
        <v>1.2</v>
      </c>
      <c r="H58" s="46">
        <f>IF($F$58="A",$G$58,IF($F$58="B",$G$59,$G$60))</f>
        <v>1</v>
      </c>
      <c r="I58" s="41"/>
    </row>
    <row r="59" spans="1:9" x14ac:dyDescent="0.2">
      <c r="A59" s="29"/>
      <c r="B59" s="9"/>
      <c r="C59" s="25"/>
      <c r="D59" s="1" t="s">
        <v>29</v>
      </c>
      <c r="E59" s="5" t="s">
        <v>4</v>
      </c>
      <c r="F59" s="8"/>
      <c r="G59" s="38">
        <f>Alusparameetrid!Y46</f>
        <v>1</v>
      </c>
      <c r="H59" s="8"/>
      <c r="I59" s="5"/>
    </row>
    <row r="60" spans="1:9" ht="13.5" thickBot="1" x14ac:dyDescent="0.25">
      <c r="A60" s="29"/>
      <c r="B60" s="13"/>
      <c r="C60" s="33"/>
      <c r="D60" s="10" t="s">
        <v>30</v>
      </c>
      <c r="E60" s="18" t="s">
        <v>0</v>
      </c>
      <c r="F60" s="15"/>
      <c r="G60" s="37">
        <f>Alusparameetrid!Y47</f>
        <v>0.8</v>
      </c>
      <c r="H60" s="15"/>
      <c r="I60" s="5"/>
    </row>
    <row r="61" spans="1:9" ht="15.75" thickBot="1" x14ac:dyDescent="0.3">
      <c r="A61" s="30"/>
      <c r="B61" s="13"/>
      <c r="C61" s="33" t="s">
        <v>70</v>
      </c>
      <c r="D61" s="10"/>
      <c r="E61" s="18" t="s">
        <v>71</v>
      </c>
      <c r="F61" s="52">
        <v>4</v>
      </c>
      <c r="G61" s="37"/>
      <c r="H61" s="57">
        <f>IF($F$61&gt;25,1.4,IF($F$61&gt;12,1,IF(F61&gt;8,0.8,0.6)))</f>
        <v>0.6</v>
      </c>
      <c r="I61" s="41"/>
    </row>
    <row r="62" spans="1:9" ht="13.5" thickBot="1" x14ac:dyDescent="0.25">
      <c r="A62" s="27" t="s">
        <v>34</v>
      </c>
      <c r="B62" s="24"/>
      <c r="C62" s="32"/>
      <c r="D62" s="12"/>
      <c r="E62" s="19"/>
      <c r="F62" s="12"/>
      <c r="G62" s="35"/>
      <c r="H62" s="8"/>
      <c r="I62" s="5"/>
    </row>
    <row r="63" spans="1:9" ht="13.5" thickBot="1" x14ac:dyDescent="0.25">
      <c r="A63" s="29"/>
      <c r="B63" s="11" t="s">
        <v>33</v>
      </c>
      <c r="C63" s="24"/>
      <c r="D63" s="12" t="s">
        <v>39</v>
      </c>
      <c r="E63" s="24" t="s">
        <v>9</v>
      </c>
      <c r="F63" s="52">
        <v>50</v>
      </c>
      <c r="G63" s="99"/>
      <c r="H63" s="16"/>
      <c r="I63" s="5"/>
    </row>
    <row r="64" spans="1:9" ht="15.75" thickBot="1" x14ac:dyDescent="0.3">
      <c r="A64" s="30"/>
      <c r="B64" s="13"/>
      <c r="C64" s="23"/>
      <c r="D64" s="10" t="s">
        <v>97</v>
      </c>
      <c r="E64" s="18" t="s">
        <v>9</v>
      </c>
      <c r="F64" s="52">
        <v>51</v>
      </c>
      <c r="G64" s="82">
        <f>$F$64/F63</f>
        <v>1.02</v>
      </c>
      <c r="H64" s="47">
        <f>IF(G64&gt;1.15,1.1,IF(G64&gt;1,1,IF(G64&gt;0.9,0.8,0.6)))</f>
        <v>1</v>
      </c>
      <c r="I64" s="5"/>
    </row>
    <row r="65" spans="1:9" ht="6.75" customHeight="1" x14ac:dyDescent="0.2">
      <c r="A65" s="31"/>
      <c r="B65" s="17"/>
      <c r="C65" s="21"/>
      <c r="D65" s="1"/>
      <c r="E65" s="34"/>
      <c r="F65" s="2"/>
      <c r="G65" s="34"/>
      <c r="H65" s="1"/>
      <c r="I65" s="20"/>
    </row>
    <row r="66" spans="1:9" ht="16.5" thickBot="1" x14ac:dyDescent="0.3">
      <c r="C66" s="17"/>
      <c r="D66" s="1"/>
      <c r="E66" s="93" t="s">
        <v>57</v>
      </c>
      <c r="F66" s="94">
        <f>AVERAGE(H22:H64)</f>
        <v>0.86</v>
      </c>
      <c r="G66" s="42" t="s">
        <v>94</v>
      </c>
      <c r="H66" s="95">
        <f>INT(F66*H20)</f>
        <v>30</v>
      </c>
    </row>
    <row r="67" spans="1:9" ht="16.5" thickBot="1" x14ac:dyDescent="0.3">
      <c r="G67" s="96" t="s">
        <v>95</v>
      </c>
      <c r="H67" s="97">
        <f>ROUND(H66/10,0)*10</f>
        <v>30</v>
      </c>
      <c r="I67" s="106" t="str">
        <f>IF(AND(H35&lt;=1,H67&gt;50),"Ülekäikude lahendus ei vasta piirkiirusele!","")</f>
        <v/>
      </c>
    </row>
    <row r="69" spans="1:9" x14ac:dyDescent="0.2">
      <c r="F69" s="4" t="s">
        <v>92</v>
      </c>
      <c r="G69" s="90">
        <f>MIN(G22:G64)</f>
        <v>0.6</v>
      </c>
    </row>
    <row r="70" spans="1:9" x14ac:dyDescent="0.2">
      <c r="C70" s="21"/>
      <c r="D70" s="2"/>
      <c r="E70" s="1"/>
      <c r="F70" s="4" t="s">
        <v>93</v>
      </c>
      <c r="G70" s="90">
        <f>MAX(G22:G64)</f>
        <v>1.4</v>
      </c>
      <c r="I70" s="40"/>
    </row>
    <row r="71" spans="1:9" x14ac:dyDescent="0.2">
      <c r="C71" s="21"/>
      <c r="D71" s="2"/>
      <c r="E71" s="1"/>
      <c r="F71" s="1"/>
      <c r="G71" s="1"/>
      <c r="I71" s="40"/>
    </row>
    <row r="72" spans="1:9" x14ac:dyDescent="0.2">
      <c r="C72" s="21"/>
      <c r="D72" s="2"/>
      <c r="E72" s="1"/>
      <c r="F72" s="1"/>
      <c r="G72" s="1"/>
      <c r="H72" s="1"/>
      <c r="I72" s="40"/>
    </row>
  </sheetData>
  <pageMargins left="0.7" right="0.7" top="0.75" bottom="0.75" header="0.3" footer="0.3"/>
  <pageSetup paperSize="9" orientation="portrait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I72"/>
  <sheetViews>
    <sheetView workbookViewId="0">
      <pane ySplit="1" topLeftCell="A2" activePane="bottomLeft" state="frozen"/>
      <selection activeCell="F62" sqref="F62"/>
      <selection pane="bottomLeft" activeCell="I1" sqref="I1:I1048576"/>
    </sheetView>
  </sheetViews>
  <sheetFormatPr defaultColWidth="9.140625" defaultRowHeight="12.75" x14ac:dyDescent="0.2"/>
  <cols>
    <col min="1" max="1" width="3.7109375" style="28" customWidth="1"/>
    <col min="2" max="2" width="3.7109375" style="3" customWidth="1"/>
    <col min="3" max="3" width="27.140625" style="3" customWidth="1"/>
    <col min="4" max="4" width="37.85546875" style="4" bestFit="1" customWidth="1"/>
    <col min="5" max="5" width="5" style="4" customWidth="1"/>
    <col min="6" max="6" width="8.42578125" style="4" customWidth="1"/>
    <col min="7" max="7" width="7.85546875" style="4" customWidth="1"/>
    <col min="8" max="8" width="6.140625" style="4" customWidth="1"/>
    <col min="9" max="9" width="6.140625" style="43" bestFit="1" customWidth="1"/>
    <col min="10" max="10" width="5.5703125" style="3" bestFit="1" customWidth="1"/>
    <col min="11" max="16384" width="9.140625" style="3"/>
  </cols>
  <sheetData>
    <row r="1" spans="1:9" ht="16.5" thickBot="1" x14ac:dyDescent="0.3">
      <c r="A1" s="56" t="s">
        <v>69</v>
      </c>
      <c r="D1" s="3"/>
      <c r="E1" s="3"/>
      <c r="F1" s="3"/>
      <c r="G1" s="1"/>
      <c r="H1" s="45"/>
      <c r="I1" s="5"/>
    </row>
    <row r="2" spans="1:9" x14ac:dyDescent="0.2">
      <c r="B2" s="27" t="s">
        <v>44</v>
      </c>
      <c r="C2" s="24"/>
      <c r="D2" s="89" t="s">
        <v>43</v>
      </c>
      <c r="E2" s="24"/>
      <c r="F2" s="24"/>
      <c r="G2" s="12"/>
      <c r="H2" s="55"/>
      <c r="I2" s="5"/>
    </row>
    <row r="3" spans="1:9" ht="13.5" thickBot="1" x14ac:dyDescent="0.25">
      <c r="B3" s="62" t="s">
        <v>55</v>
      </c>
      <c r="C3" s="17"/>
      <c r="D3" s="1"/>
      <c r="E3" s="17"/>
      <c r="F3" s="17"/>
      <c r="G3" s="1"/>
      <c r="H3" s="44"/>
      <c r="I3" s="5"/>
    </row>
    <row r="4" spans="1:9" ht="15.75" thickBot="1" x14ac:dyDescent="0.3">
      <c r="B4" s="9"/>
      <c r="C4" s="17" t="s">
        <v>45</v>
      </c>
      <c r="D4" s="17" t="s">
        <v>54</v>
      </c>
      <c r="E4" s="1" t="s">
        <v>5</v>
      </c>
      <c r="F4" s="52" t="s">
        <v>4</v>
      </c>
      <c r="G4" s="1">
        <v>5</v>
      </c>
      <c r="H4" s="63">
        <f>IF(F4="A",5,IF(F4="B",4,IF(F4="C",3,IF(F4="D",2,IF(F4="E",2,1)))))</f>
        <v>4</v>
      </c>
      <c r="I4" s="5"/>
    </row>
    <row r="5" spans="1:9" x14ac:dyDescent="0.2">
      <c r="B5" s="9"/>
      <c r="C5" s="17" t="s">
        <v>46</v>
      </c>
      <c r="D5" s="17" t="s">
        <v>6</v>
      </c>
      <c r="E5" s="1" t="s">
        <v>4</v>
      </c>
      <c r="F5" s="17"/>
      <c r="G5" s="1">
        <v>4</v>
      </c>
      <c r="H5" s="44"/>
      <c r="I5" s="5"/>
    </row>
    <row r="6" spans="1:9" x14ac:dyDescent="0.2">
      <c r="B6" s="62" t="s">
        <v>48</v>
      </c>
      <c r="C6" s="17"/>
      <c r="D6" s="17"/>
      <c r="E6" s="1"/>
      <c r="F6" s="17"/>
      <c r="G6" s="1"/>
      <c r="H6" s="44"/>
      <c r="I6" s="5"/>
    </row>
    <row r="7" spans="1:9" x14ac:dyDescent="0.2">
      <c r="B7" s="9"/>
      <c r="C7" s="17" t="s">
        <v>50</v>
      </c>
      <c r="D7" s="17" t="s">
        <v>59</v>
      </c>
      <c r="E7" s="1" t="s">
        <v>0</v>
      </c>
      <c r="F7" s="17"/>
      <c r="G7" s="1">
        <v>3</v>
      </c>
      <c r="H7" s="44"/>
      <c r="I7" s="5"/>
    </row>
    <row r="8" spans="1:9" x14ac:dyDescent="0.2">
      <c r="B8" s="9"/>
      <c r="C8" s="17" t="s">
        <v>47</v>
      </c>
      <c r="D8" s="17" t="s">
        <v>59</v>
      </c>
      <c r="E8" s="1" t="s">
        <v>11</v>
      </c>
      <c r="F8" s="17"/>
      <c r="G8" s="1">
        <v>2</v>
      </c>
      <c r="H8" s="44"/>
      <c r="I8" s="5"/>
    </row>
    <row r="9" spans="1:9" x14ac:dyDescent="0.2">
      <c r="B9" s="9"/>
      <c r="C9" s="17" t="s">
        <v>49</v>
      </c>
      <c r="D9" s="17" t="s">
        <v>7</v>
      </c>
      <c r="E9" s="1" t="s">
        <v>52</v>
      </c>
      <c r="F9" s="17"/>
      <c r="G9" s="1">
        <v>2</v>
      </c>
      <c r="H9" s="44"/>
      <c r="I9" s="5"/>
    </row>
    <row r="10" spans="1:9" ht="13.5" thickBot="1" x14ac:dyDescent="0.25">
      <c r="B10" s="64"/>
      <c r="C10" s="60" t="s">
        <v>51</v>
      </c>
      <c r="D10" s="60" t="s">
        <v>60</v>
      </c>
      <c r="E10" s="61" t="s">
        <v>53</v>
      </c>
      <c r="F10" s="17"/>
      <c r="G10" s="61">
        <v>1</v>
      </c>
      <c r="H10" s="65"/>
      <c r="I10" s="5"/>
    </row>
    <row r="11" spans="1:9" ht="15.75" thickBot="1" x14ac:dyDescent="0.3">
      <c r="B11" s="66"/>
      <c r="C11" s="67"/>
      <c r="D11" s="68" t="s">
        <v>42</v>
      </c>
      <c r="E11" s="67"/>
      <c r="F11" s="52">
        <v>470</v>
      </c>
      <c r="G11" s="98"/>
      <c r="H11" s="69">
        <f>IF(F11&lt;100,1,IF(F11&lt;200,2,IF(F11&lt;600,3,IF(F11&lt;1200,4,IF(F11&lt;2400,5,6)))))</f>
        <v>3</v>
      </c>
      <c r="I11" s="5"/>
    </row>
    <row r="12" spans="1:9" ht="6" customHeight="1" thickBot="1" x14ac:dyDescent="0.25"/>
    <row r="13" spans="1:9" ht="15.75" thickBot="1" x14ac:dyDescent="0.3">
      <c r="B13" s="11"/>
      <c r="C13" s="24" t="s">
        <v>66</v>
      </c>
      <c r="D13" s="24" t="s">
        <v>61</v>
      </c>
      <c r="E13" s="12" t="s">
        <v>5</v>
      </c>
      <c r="F13" s="52" t="s">
        <v>4</v>
      </c>
      <c r="G13" s="12">
        <v>1</v>
      </c>
      <c r="H13" s="46">
        <f>IF(F13="A",1,IF(F13="B",2,IF(F13="C",3,IF(F13="D",4,5))))</f>
        <v>2</v>
      </c>
      <c r="I13" s="5"/>
    </row>
    <row r="14" spans="1:9" x14ac:dyDescent="0.2">
      <c r="B14" s="9"/>
      <c r="C14" s="17"/>
      <c r="D14" s="17" t="s">
        <v>62</v>
      </c>
      <c r="E14" s="1" t="s">
        <v>4</v>
      </c>
      <c r="F14" s="17"/>
      <c r="G14" s="1">
        <v>2</v>
      </c>
      <c r="H14" s="44"/>
      <c r="I14" s="5"/>
    </row>
    <row r="15" spans="1:9" x14ac:dyDescent="0.2">
      <c r="B15" s="9"/>
      <c r="C15" s="17"/>
      <c r="D15" s="17" t="s">
        <v>63</v>
      </c>
      <c r="E15" s="1" t="s">
        <v>0</v>
      </c>
      <c r="F15" s="17"/>
      <c r="G15" s="1">
        <v>3</v>
      </c>
      <c r="H15" s="8"/>
      <c r="I15" s="40"/>
    </row>
    <row r="16" spans="1:9" x14ac:dyDescent="0.2">
      <c r="B16" s="9"/>
      <c r="C16" s="17"/>
      <c r="D16" s="17" t="s">
        <v>65</v>
      </c>
      <c r="E16" s="1" t="s">
        <v>11</v>
      </c>
      <c r="F16" s="17"/>
      <c r="G16" s="1">
        <v>4</v>
      </c>
      <c r="H16" s="8"/>
      <c r="I16" s="40"/>
    </row>
    <row r="17" spans="1:9" ht="13.5" thickBot="1" x14ac:dyDescent="0.25">
      <c r="B17" s="13"/>
      <c r="C17" s="23"/>
      <c r="D17" s="23" t="s">
        <v>64</v>
      </c>
      <c r="E17" s="10" t="s">
        <v>52</v>
      </c>
      <c r="F17" s="23"/>
      <c r="G17" s="10">
        <v>5</v>
      </c>
      <c r="H17" s="15"/>
      <c r="I17" s="40"/>
    </row>
    <row r="18" spans="1:9" ht="5.25" customHeight="1" x14ac:dyDescent="0.2">
      <c r="D18" s="3"/>
      <c r="F18" s="3"/>
      <c r="G18" s="50"/>
      <c r="H18" s="1"/>
      <c r="I18" s="40"/>
    </row>
    <row r="19" spans="1:9" ht="15" x14ac:dyDescent="0.25">
      <c r="D19" s="3"/>
      <c r="E19" s="91" t="s">
        <v>56</v>
      </c>
      <c r="F19" s="92">
        <f>H13*10+MAX(H4,H11)</f>
        <v>24</v>
      </c>
      <c r="G19" s="100" t="s">
        <v>96</v>
      </c>
    </row>
    <row r="20" spans="1:9" ht="15" customHeight="1" thickBot="1" x14ac:dyDescent="0.3">
      <c r="A20" s="56" t="s">
        <v>68</v>
      </c>
      <c r="E20" s="3"/>
      <c r="F20" s="5"/>
      <c r="G20" s="50"/>
      <c r="H20" s="95">
        <f>VLOOKUP(F19,Alusparameetrid!P4:Q28,2,FALSE)</f>
        <v>40</v>
      </c>
      <c r="I20" s="40"/>
    </row>
    <row r="21" spans="1:9" ht="13.5" thickBot="1" x14ac:dyDescent="0.25">
      <c r="A21" s="27" t="s">
        <v>40</v>
      </c>
      <c r="B21" s="24"/>
      <c r="C21" s="24"/>
      <c r="D21" s="24"/>
      <c r="E21" s="24"/>
      <c r="F21" s="12"/>
      <c r="G21" s="54"/>
      <c r="H21" s="16"/>
      <c r="I21" s="40"/>
    </row>
    <row r="22" spans="1:9" ht="15.75" thickBot="1" x14ac:dyDescent="0.3">
      <c r="A22" s="29"/>
      <c r="B22" s="11" t="s">
        <v>38</v>
      </c>
      <c r="C22" s="24"/>
      <c r="D22" s="12">
        <v>1</v>
      </c>
      <c r="E22" s="12" t="s">
        <v>5</v>
      </c>
      <c r="F22" s="52" t="s">
        <v>5</v>
      </c>
      <c r="G22" s="51">
        <f>Alusparameetrid!Y9</f>
        <v>0.8</v>
      </c>
      <c r="H22" s="46">
        <f>IF($F$22="A",$G$22,IF($F$22="B",$G$23,$G$24))</f>
        <v>0.8</v>
      </c>
      <c r="I22" s="40"/>
    </row>
    <row r="23" spans="1:9" x14ac:dyDescent="0.2">
      <c r="A23" s="29"/>
      <c r="B23" s="9"/>
      <c r="C23" s="17"/>
      <c r="D23" s="1">
        <v>2</v>
      </c>
      <c r="E23" s="1" t="s">
        <v>4</v>
      </c>
      <c r="F23" s="17"/>
      <c r="G23" s="7">
        <f>Alusparameetrid!Y10</f>
        <v>1.1000000000000001</v>
      </c>
      <c r="H23" s="8"/>
      <c r="I23" s="40"/>
    </row>
    <row r="24" spans="1:9" ht="13.5" thickBot="1" x14ac:dyDescent="0.25">
      <c r="A24" s="29"/>
      <c r="B24" s="13"/>
      <c r="C24" s="23"/>
      <c r="D24" s="10" t="s">
        <v>37</v>
      </c>
      <c r="E24" s="10" t="s">
        <v>0</v>
      </c>
      <c r="F24" s="10"/>
      <c r="G24" s="39">
        <f>Alusparameetrid!Y11</f>
        <v>1.3</v>
      </c>
      <c r="H24" s="15"/>
      <c r="I24" s="40"/>
    </row>
    <row r="25" spans="1:9" ht="13.5" thickBot="1" x14ac:dyDescent="0.25">
      <c r="A25" s="30"/>
      <c r="B25" s="23"/>
      <c r="C25" s="26"/>
      <c r="D25" s="10"/>
      <c r="E25" s="18"/>
      <c r="F25" s="18"/>
      <c r="G25" s="18"/>
      <c r="H25" s="15"/>
      <c r="I25" s="40"/>
    </row>
    <row r="26" spans="1:9" ht="13.5" thickBot="1" x14ac:dyDescent="0.25">
      <c r="A26" s="27" t="s">
        <v>15</v>
      </c>
      <c r="B26" s="24"/>
      <c r="C26" s="22"/>
      <c r="D26" s="12"/>
      <c r="E26" s="19"/>
      <c r="F26" s="24"/>
      <c r="G26" s="19"/>
      <c r="H26" s="16"/>
      <c r="I26" s="40"/>
    </row>
    <row r="27" spans="1:9" ht="15.75" thickBot="1" x14ac:dyDescent="0.3">
      <c r="A27" s="29"/>
      <c r="B27" s="11" t="s">
        <v>2</v>
      </c>
      <c r="C27" s="24"/>
      <c r="D27" s="12" t="s">
        <v>10</v>
      </c>
      <c r="E27" s="19" t="s">
        <v>5</v>
      </c>
      <c r="F27" s="52" t="s">
        <v>5</v>
      </c>
      <c r="G27" s="49">
        <f>Alusparameetrid!Y14</f>
        <v>1.1000000000000001</v>
      </c>
      <c r="H27" s="46">
        <f>IF($F$27="A",$G$27,IF($F$27="B",$G$28,$G$29))</f>
        <v>1.1000000000000001</v>
      </c>
      <c r="I27" s="41"/>
    </row>
    <row r="28" spans="1:9" x14ac:dyDescent="0.2">
      <c r="A28" s="29"/>
      <c r="B28" s="9"/>
      <c r="C28" s="17"/>
      <c r="D28" s="1" t="s">
        <v>8</v>
      </c>
      <c r="E28" s="5" t="s">
        <v>4</v>
      </c>
      <c r="F28" s="1"/>
      <c r="G28" s="6">
        <f>Alusparameetrid!Y15</f>
        <v>0.8</v>
      </c>
      <c r="H28" s="8"/>
      <c r="I28" s="5"/>
    </row>
    <row r="29" spans="1:9" ht="13.5" thickBot="1" x14ac:dyDescent="0.25">
      <c r="A29" s="30"/>
      <c r="B29" s="13" t="s">
        <v>16</v>
      </c>
      <c r="C29" s="23"/>
      <c r="D29" s="10" t="s">
        <v>58</v>
      </c>
      <c r="E29" s="18" t="s">
        <v>0</v>
      </c>
      <c r="F29" s="10"/>
      <c r="G29" s="48">
        <f>Alusparameetrid!Y16</f>
        <v>1</v>
      </c>
      <c r="H29" s="15"/>
      <c r="I29" s="5"/>
    </row>
    <row r="30" spans="1:9" ht="13.5" thickBot="1" x14ac:dyDescent="0.25">
      <c r="A30" s="27" t="s">
        <v>13</v>
      </c>
      <c r="B30" s="24"/>
      <c r="C30" s="22"/>
      <c r="D30" s="12"/>
      <c r="E30" s="19"/>
      <c r="F30" s="12"/>
      <c r="G30" s="6"/>
      <c r="H30" s="8"/>
      <c r="I30" s="5"/>
    </row>
    <row r="31" spans="1:9" ht="15.75" thickBot="1" x14ac:dyDescent="0.3">
      <c r="A31" s="29"/>
      <c r="B31" s="11" t="s">
        <v>14</v>
      </c>
      <c r="C31" s="22"/>
      <c r="D31" s="12" t="s">
        <v>73</v>
      </c>
      <c r="E31" s="19" t="s">
        <v>5</v>
      </c>
      <c r="F31" s="52" t="s">
        <v>5</v>
      </c>
      <c r="G31" s="35">
        <f>Alusparameetrid!Y18</f>
        <v>1.2</v>
      </c>
      <c r="H31" s="46">
        <f>IF($F$31="A",$G$31,IF($F$31="B",$G$32,IF($F$31="C",$G$33,$G$34)))</f>
        <v>1.2</v>
      </c>
      <c r="I31" s="41"/>
    </row>
    <row r="32" spans="1:9" x14ac:dyDescent="0.2">
      <c r="A32" s="29"/>
      <c r="B32" s="9"/>
      <c r="C32" s="14"/>
      <c r="D32" s="1" t="s">
        <v>36</v>
      </c>
      <c r="E32" s="5" t="s">
        <v>4</v>
      </c>
      <c r="F32" s="1"/>
      <c r="G32" s="6">
        <f>Alusparameetrid!Y19</f>
        <v>1</v>
      </c>
      <c r="H32" s="8"/>
      <c r="I32" s="5"/>
    </row>
    <row r="33" spans="1:9" x14ac:dyDescent="0.2">
      <c r="A33" s="29"/>
      <c r="B33" s="9"/>
      <c r="C33" s="14"/>
      <c r="D33" s="1" t="s">
        <v>35</v>
      </c>
      <c r="E33" s="5" t="s">
        <v>0</v>
      </c>
      <c r="F33" s="1"/>
      <c r="G33" s="38">
        <f>Alusparameetrid!Y20</f>
        <v>0.8</v>
      </c>
      <c r="H33" s="8"/>
      <c r="I33" s="5"/>
    </row>
    <row r="34" spans="1:9" ht="13.5" thickBot="1" x14ac:dyDescent="0.25">
      <c r="A34" s="29"/>
      <c r="B34" s="13"/>
      <c r="C34" s="80" t="s">
        <v>74</v>
      </c>
      <c r="D34" s="10" t="s">
        <v>75</v>
      </c>
      <c r="E34" s="18" t="s">
        <v>11</v>
      </c>
      <c r="F34" s="10"/>
      <c r="G34" s="37">
        <f>Alusparameetrid!Y21</f>
        <v>0.6</v>
      </c>
      <c r="H34" s="15"/>
      <c r="I34" s="5"/>
    </row>
    <row r="35" spans="1:9" ht="15.75" thickBot="1" x14ac:dyDescent="0.3">
      <c r="A35" s="29"/>
      <c r="B35" s="11" t="s">
        <v>76</v>
      </c>
      <c r="C35" s="24"/>
      <c r="D35" s="12" t="s">
        <v>78</v>
      </c>
      <c r="E35" s="19" t="s">
        <v>5</v>
      </c>
      <c r="F35" s="52" t="s">
        <v>11</v>
      </c>
      <c r="G35" s="6">
        <f>Alusparameetrid!Y22</f>
        <v>1.4</v>
      </c>
      <c r="H35" s="36">
        <f>IF($F$35="A",$G$35,IF($F$35="B",G36,IF($F$35="C",G37,IF($F$35="D",G38,IF(F35="E",G39,IF(F35="F",G40,$G$41))))))</f>
        <v>0.9</v>
      </c>
      <c r="I35" s="105" t="str">
        <f>IF(AND(H35&lt;=1,H67&gt;50),"Ülekäikude lahendus ei vasta piirkiirusele!","")</f>
        <v/>
      </c>
    </row>
    <row r="36" spans="1:9" ht="15" x14ac:dyDescent="0.25">
      <c r="A36" s="29"/>
      <c r="B36" s="9"/>
      <c r="C36" s="17"/>
      <c r="D36" s="1" t="s">
        <v>77</v>
      </c>
      <c r="E36" s="5" t="s">
        <v>4</v>
      </c>
      <c r="F36" s="81"/>
      <c r="G36" s="6">
        <f>Alusparameetrid!Y23</f>
        <v>1.2</v>
      </c>
      <c r="H36" s="63"/>
      <c r="I36" s="41"/>
    </row>
    <row r="37" spans="1:9" x14ac:dyDescent="0.2">
      <c r="A37" s="29"/>
      <c r="B37" s="9"/>
      <c r="C37" s="17"/>
      <c r="D37" s="1" t="s">
        <v>87</v>
      </c>
      <c r="E37" s="5" t="s">
        <v>0</v>
      </c>
      <c r="F37" s="8"/>
      <c r="G37" s="38">
        <f>Alusparameetrid!Y24</f>
        <v>1</v>
      </c>
      <c r="H37" s="8"/>
      <c r="I37" s="5"/>
    </row>
    <row r="38" spans="1:9" x14ac:dyDescent="0.2">
      <c r="A38" s="29"/>
      <c r="B38" s="9"/>
      <c r="C38" s="17"/>
      <c r="D38" s="1" t="s">
        <v>88</v>
      </c>
      <c r="E38" s="5" t="s">
        <v>11</v>
      </c>
      <c r="F38" s="8"/>
      <c r="G38" s="38">
        <f>Alusparameetrid!Y25</f>
        <v>0.9</v>
      </c>
      <c r="H38" s="8"/>
      <c r="I38" s="5"/>
    </row>
    <row r="39" spans="1:9" x14ac:dyDescent="0.2">
      <c r="A39" s="29"/>
      <c r="B39" s="9"/>
      <c r="C39" s="17"/>
      <c r="D39" s="1" t="s">
        <v>89</v>
      </c>
      <c r="E39" s="5" t="s">
        <v>52</v>
      </c>
      <c r="F39" s="8"/>
      <c r="G39" s="38">
        <f>Alusparameetrid!Y26</f>
        <v>0.8</v>
      </c>
      <c r="H39" s="8"/>
      <c r="I39" s="5"/>
    </row>
    <row r="40" spans="1:9" x14ac:dyDescent="0.2">
      <c r="A40" s="29"/>
      <c r="B40" s="9"/>
      <c r="C40" s="17"/>
      <c r="D40" s="1" t="s">
        <v>91</v>
      </c>
      <c r="E40" s="5" t="s">
        <v>53</v>
      </c>
      <c r="F40" s="8"/>
      <c r="G40" s="38">
        <f>Alusparameetrid!Y27</f>
        <v>0.7</v>
      </c>
      <c r="H40" s="8"/>
      <c r="I40" s="5"/>
    </row>
    <row r="41" spans="1:9" ht="13.5" thickBot="1" x14ac:dyDescent="0.25">
      <c r="A41" s="29"/>
      <c r="B41" s="13"/>
      <c r="C41" s="23"/>
      <c r="D41" s="10" t="s">
        <v>90</v>
      </c>
      <c r="E41" s="18" t="s">
        <v>79</v>
      </c>
      <c r="F41" s="15"/>
      <c r="G41" s="48">
        <f>Alusparameetrid!Y28</f>
        <v>1</v>
      </c>
      <c r="H41" s="15"/>
      <c r="I41" s="5"/>
    </row>
    <row r="42" spans="1:9" s="17" customFormat="1" ht="13.5" thickBot="1" x14ac:dyDescent="0.25">
      <c r="A42" s="29"/>
      <c r="B42" s="11" t="s">
        <v>12</v>
      </c>
      <c r="C42" s="22"/>
      <c r="D42" s="12"/>
      <c r="E42" s="19"/>
      <c r="F42" s="12"/>
      <c r="G42" s="35"/>
      <c r="H42" s="16"/>
      <c r="I42" s="5"/>
    </row>
    <row r="43" spans="1:9" ht="15.75" thickBot="1" x14ac:dyDescent="0.3">
      <c r="A43" s="29"/>
      <c r="B43" s="9"/>
      <c r="C43" s="17" t="s">
        <v>17</v>
      </c>
      <c r="D43" s="1" t="s">
        <v>18</v>
      </c>
      <c r="E43" s="1" t="s">
        <v>5</v>
      </c>
      <c r="F43" s="52" t="s">
        <v>11</v>
      </c>
      <c r="G43" s="7">
        <f>Alusparameetrid!Y30</f>
        <v>0.6</v>
      </c>
      <c r="H43" s="36">
        <f>IF($F$43="A",$G$43,IF($F$43="B",$G$44,IF($F$43="C",$G$45,IF(F43="D",G46,$G$47))))</f>
        <v>1</v>
      </c>
      <c r="I43" s="41"/>
    </row>
    <row r="44" spans="1:9" x14ac:dyDescent="0.2">
      <c r="A44" s="29"/>
      <c r="B44" s="9"/>
      <c r="C44" s="14"/>
      <c r="D44" s="1" t="s">
        <v>19</v>
      </c>
      <c r="E44" s="1" t="s">
        <v>4</v>
      </c>
      <c r="F44" s="1"/>
      <c r="G44" s="7">
        <f>Alusparameetrid!Y31</f>
        <v>0.8</v>
      </c>
      <c r="H44" s="8"/>
      <c r="I44" s="5"/>
    </row>
    <row r="45" spans="1:9" x14ac:dyDescent="0.2">
      <c r="A45" s="29"/>
      <c r="B45" s="9"/>
      <c r="C45" s="17"/>
      <c r="D45" s="1" t="s">
        <v>72</v>
      </c>
      <c r="E45" s="1" t="s">
        <v>0</v>
      </c>
      <c r="F45" s="5"/>
      <c r="G45" s="79">
        <f>Alusparameetrid!Y32</f>
        <v>0.9</v>
      </c>
      <c r="H45" s="8"/>
      <c r="I45" s="5"/>
    </row>
    <row r="46" spans="1:9" x14ac:dyDescent="0.2">
      <c r="A46" s="29"/>
      <c r="B46" s="9"/>
      <c r="C46" s="17"/>
      <c r="D46" s="1" t="s">
        <v>20</v>
      </c>
      <c r="E46" s="1" t="s">
        <v>11</v>
      </c>
      <c r="F46" s="5"/>
      <c r="G46" s="79">
        <f>Alusparameetrid!Y33</f>
        <v>1</v>
      </c>
      <c r="H46" s="8"/>
      <c r="I46" s="5"/>
    </row>
    <row r="47" spans="1:9" ht="13.5" thickBot="1" x14ac:dyDescent="0.25">
      <c r="A47" s="30"/>
      <c r="B47" s="13"/>
      <c r="C47" s="23"/>
      <c r="D47" s="10" t="s">
        <v>21</v>
      </c>
      <c r="E47" s="10" t="s">
        <v>52</v>
      </c>
      <c r="F47" s="18"/>
      <c r="G47" s="39">
        <f>Alusparameetrid!Y34</f>
        <v>1.2</v>
      </c>
      <c r="H47" s="15"/>
      <c r="I47" s="5"/>
    </row>
    <row r="48" spans="1:9" s="17" customFormat="1" ht="13.5" thickBot="1" x14ac:dyDescent="0.25">
      <c r="A48" s="27" t="s">
        <v>31</v>
      </c>
      <c r="B48" s="24"/>
      <c r="C48" s="24"/>
      <c r="D48" s="12"/>
      <c r="E48" s="19"/>
      <c r="F48" s="19"/>
      <c r="G48" s="6"/>
      <c r="H48" s="8"/>
      <c r="I48" s="5"/>
    </row>
    <row r="49" spans="1:9" s="17" customFormat="1" ht="15.75" thickBot="1" x14ac:dyDescent="0.3">
      <c r="A49" s="29"/>
      <c r="B49" s="11" t="s">
        <v>80</v>
      </c>
      <c r="C49" s="24"/>
      <c r="D49" s="12" t="s">
        <v>1</v>
      </c>
      <c r="E49" s="19" t="s">
        <v>5</v>
      </c>
      <c r="F49" s="52" t="s">
        <v>4</v>
      </c>
      <c r="G49" s="35">
        <f>Alusparameetrid!Y36</f>
        <v>0.8</v>
      </c>
      <c r="H49" s="46">
        <f>IF($F$49="A",$G$49,$G$50)</f>
        <v>1</v>
      </c>
      <c r="I49" s="41"/>
    </row>
    <row r="50" spans="1:9" s="17" customFormat="1" ht="13.5" thickBot="1" x14ac:dyDescent="0.25">
      <c r="A50" s="29"/>
      <c r="B50" s="13"/>
      <c r="C50" s="23"/>
      <c r="D50" s="10" t="s">
        <v>3</v>
      </c>
      <c r="E50" s="18" t="s">
        <v>4</v>
      </c>
      <c r="F50" s="18"/>
      <c r="G50" s="48">
        <f>Alusparameetrid!Y37</f>
        <v>1</v>
      </c>
      <c r="H50" s="8"/>
      <c r="I50" s="5"/>
    </row>
    <row r="51" spans="1:9" s="17" customFormat="1" ht="13.5" thickBot="1" x14ac:dyDescent="0.25">
      <c r="A51" s="27" t="s">
        <v>41</v>
      </c>
      <c r="B51" s="24"/>
      <c r="C51" s="22"/>
      <c r="D51" s="12"/>
      <c r="E51" s="19"/>
      <c r="F51" s="12"/>
      <c r="G51" s="35"/>
      <c r="H51" s="16"/>
      <c r="I51" s="5"/>
    </row>
    <row r="52" spans="1:9" ht="15.75" thickBot="1" x14ac:dyDescent="0.3">
      <c r="A52" s="29"/>
      <c r="B52" s="11" t="s">
        <v>32</v>
      </c>
      <c r="C52" s="24"/>
      <c r="D52" s="12" t="s">
        <v>22</v>
      </c>
      <c r="E52" s="19" t="s">
        <v>5</v>
      </c>
      <c r="F52" s="52" t="s">
        <v>0</v>
      </c>
      <c r="G52" s="19">
        <f>Alusparameetrid!Y39</f>
        <v>1.4</v>
      </c>
      <c r="H52" s="46">
        <f>IF($F$52="A",$G$52,IF($F$52="B",$G$53,IF($F$52="C",$G$54,$G$55)))</f>
        <v>0.9</v>
      </c>
      <c r="I52" s="41"/>
    </row>
    <row r="53" spans="1:9" x14ac:dyDescent="0.2">
      <c r="A53" s="29"/>
      <c r="B53" s="9"/>
      <c r="C53" s="17"/>
      <c r="D53" s="1" t="s">
        <v>23</v>
      </c>
      <c r="E53" s="5" t="s">
        <v>4</v>
      </c>
      <c r="F53" s="8"/>
      <c r="G53" s="53">
        <f>Alusparameetrid!Y40</f>
        <v>1</v>
      </c>
      <c r="H53" s="8"/>
      <c r="I53" s="5"/>
    </row>
    <row r="54" spans="1:9" x14ac:dyDescent="0.2">
      <c r="A54" s="29"/>
      <c r="B54" s="9"/>
      <c r="C54" s="17"/>
      <c r="D54" s="1" t="s">
        <v>24</v>
      </c>
      <c r="E54" s="5" t="s">
        <v>0</v>
      </c>
      <c r="F54" s="8"/>
      <c r="G54" s="53">
        <f>Alusparameetrid!Y41</f>
        <v>0.9</v>
      </c>
      <c r="H54" s="8"/>
      <c r="I54" s="5"/>
    </row>
    <row r="55" spans="1:9" x14ac:dyDescent="0.2">
      <c r="A55" s="29"/>
      <c r="B55" s="9"/>
      <c r="C55" s="17"/>
      <c r="D55" s="1" t="s">
        <v>25</v>
      </c>
      <c r="E55" s="5" t="s">
        <v>11</v>
      </c>
      <c r="F55" s="8"/>
      <c r="G55" s="5">
        <f>Alusparameetrid!Y42</f>
        <v>0.7</v>
      </c>
      <c r="H55" s="8"/>
      <c r="I55" s="5"/>
    </row>
    <row r="56" spans="1:9" ht="13.5" thickBot="1" x14ac:dyDescent="0.25">
      <c r="A56" s="29"/>
      <c r="B56" s="9"/>
      <c r="C56" s="17"/>
      <c r="D56" s="1"/>
      <c r="E56" s="5"/>
      <c r="F56" s="8"/>
      <c r="G56" s="5"/>
      <c r="H56" s="8"/>
      <c r="I56" s="5"/>
    </row>
    <row r="57" spans="1:9" ht="13.5" thickBot="1" x14ac:dyDescent="0.25">
      <c r="A57" s="27" t="s">
        <v>26</v>
      </c>
      <c r="B57" s="24"/>
      <c r="C57" s="32"/>
      <c r="D57" s="12"/>
      <c r="E57" s="19"/>
      <c r="F57" s="12"/>
      <c r="G57" s="35"/>
      <c r="H57" s="16"/>
      <c r="I57" s="5"/>
    </row>
    <row r="58" spans="1:9" ht="15.75" thickBot="1" x14ac:dyDescent="0.3">
      <c r="A58" s="29"/>
      <c r="B58" s="58" t="s">
        <v>27</v>
      </c>
      <c r="C58" s="24"/>
      <c r="D58" s="12" t="s">
        <v>28</v>
      </c>
      <c r="E58" s="19" t="s">
        <v>5</v>
      </c>
      <c r="F58" s="52" t="s">
        <v>5</v>
      </c>
      <c r="G58" s="35">
        <f>Alusparameetrid!Y45</f>
        <v>1.2</v>
      </c>
      <c r="H58" s="46">
        <f>IF($F$58="A",$G$58,IF($F$58="B",$G$59,$G$60))</f>
        <v>1.2</v>
      </c>
      <c r="I58" s="41"/>
    </row>
    <row r="59" spans="1:9" x14ac:dyDescent="0.2">
      <c r="A59" s="29"/>
      <c r="B59" s="9"/>
      <c r="C59" s="25"/>
      <c r="D59" s="1" t="s">
        <v>29</v>
      </c>
      <c r="E59" s="5" t="s">
        <v>4</v>
      </c>
      <c r="F59" s="8"/>
      <c r="G59" s="38">
        <f>Alusparameetrid!Y46</f>
        <v>1</v>
      </c>
      <c r="H59" s="8"/>
      <c r="I59" s="5"/>
    </row>
    <row r="60" spans="1:9" ht="13.5" thickBot="1" x14ac:dyDescent="0.25">
      <c r="A60" s="29"/>
      <c r="B60" s="13"/>
      <c r="C60" s="33"/>
      <c r="D60" s="10" t="s">
        <v>30</v>
      </c>
      <c r="E60" s="18" t="s">
        <v>0</v>
      </c>
      <c r="F60" s="15"/>
      <c r="G60" s="37">
        <f>Alusparameetrid!Y47</f>
        <v>0.8</v>
      </c>
      <c r="H60" s="15"/>
      <c r="I60" s="5"/>
    </row>
    <row r="61" spans="1:9" ht="15.75" thickBot="1" x14ac:dyDescent="0.3">
      <c r="A61" s="30"/>
      <c r="B61" s="13"/>
      <c r="C61" s="33" t="s">
        <v>70</v>
      </c>
      <c r="D61" s="10"/>
      <c r="E61" s="18" t="s">
        <v>71</v>
      </c>
      <c r="F61" s="52">
        <v>24</v>
      </c>
      <c r="G61" s="37"/>
      <c r="H61" s="57">
        <f>IF($F$61&gt;25,1.4,IF($F$61&gt;12,1,IF(F61&gt;8,0.8,0.6)))</f>
        <v>1</v>
      </c>
      <c r="I61" s="41"/>
    </row>
    <row r="62" spans="1:9" ht="13.5" thickBot="1" x14ac:dyDescent="0.25">
      <c r="A62" s="27" t="s">
        <v>34</v>
      </c>
      <c r="B62" s="24"/>
      <c r="C62" s="32"/>
      <c r="D62" s="12"/>
      <c r="E62" s="19"/>
      <c r="F62" s="12"/>
      <c r="G62" s="35"/>
      <c r="H62" s="8"/>
      <c r="I62" s="5"/>
    </row>
    <row r="63" spans="1:9" ht="13.5" thickBot="1" x14ac:dyDescent="0.25">
      <c r="A63" s="29"/>
      <c r="B63" s="11" t="s">
        <v>33</v>
      </c>
      <c r="C63" s="24"/>
      <c r="D63" s="12" t="s">
        <v>39</v>
      </c>
      <c r="E63" s="24" t="s">
        <v>9</v>
      </c>
      <c r="F63" s="52">
        <v>50</v>
      </c>
      <c r="G63" s="99"/>
      <c r="H63" s="16"/>
      <c r="I63" s="5"/>
    </row>
    <row r="64" spans="1:9" ht="15.75" thickBot="1" x14ac:dyDescent="0.3">
      <c r="A64" s="30"/>
      <c r="B64" s="13"/>
      <c r="C64" s="23"/>
      <c r="D64" s="10" t="s">
        <v>97</v>
      </c>
      <c r="E64" s="18" t="s">
        <v>9</v>
      </c>
      <c r="F64" s="52">
        <v>55</v>
      </c>
      <c r="G64" s="82">
        <f>$F$64/F63</f>
        <v>1.1000000000000001</v>
      </c>
      <c r="H64" s="47">
        <f>IF(G64&gt;1.15,1.1,IF(G64&gt;1,1,IF(G64&gt;0.9,0.8,0.6)))</f>
        <v>1</v>
      </c>
      <c r="I64" s="5"/>
    </row>
    <row r="65" spans="1:9" ht="6.75" customHeight="1" x14ac:dyDescent="0.2">
      <c r="A65" s="31"/>
      <c r="B65" s="17"/>
      <c r="C65" s="21"/>
      <c r="D65" s="1"/>
      <c r="E65" s="34"/>
      <c r="F65" s="2"/>
      <c r="G65" s="34"/>
      <c r="H65" s="1"/>
      <c r="I65" s="20"/>
    </row>
    <row r="66" spans="1:9" ht="16.5" thickBot="1" x14ac:dyDescent="0.3">
      <c r="C66" s="17"/>
      <c r="D66" s="1"/>
      <c r="E66" s="93" t="s">
        <v>57</v>
      </c>
      <c r="F66" s="94">
        <f>AVERAGE(H22:H64)</f>
        <v>1.01</v>
      </c>
      <c r="G66" s="42" t="s">
        <v>94</v>
      </c>
      <c r="H66" s="95">
        <f>INT(F66*H20)</f>
        <v>40</v>
      </c>
    </row>
    <row r="67" spans="1:9" ht="16.5" thickBot="1" x14ac:dyDescent="0.3">
      <c r="G67" s="96" t="s">
        <v>95</v>
      </c>
      <c r="H67" s="97">
        <f>ROUND(H66/10,0)*10</f>
        <v>40</v>
      </c>
      <c r="I67" s="106" t="str">
        <f>IF(AND(H35&lt;=1,H67&gt;50),"Ülekäikude lahendus ei vasta piirkiirusele!","")</f>
        <v/>
      </c>
    </row>
    <row r="69" spans="1:9" x14ac:dyDescent="0.2">
      <c r="F69" s="4" t="s">
        <v>92</v>
      </c>
      <c r="G69" s="90">
        <f>MIN(G22:G64)</f>
        <v>0.6</v>
      </c>
    </row>
    <row r="70" spans="1:9" x14ac:dyDescent="0.2">
      <c r="C70" s="21"/>
      <c r="D70" s="2"/>
      <c r="E70" s="1"/>
      <c r="F70" s="4" t="s">
        <v>93</v>
      </c>
      <c r="G70" s="90">
        <f>MAX(G22:G64)</f>
        <v>1.4</v>
      </c>
      <c r="I70" s="40"/>
    </row>
    <row r="71" spans="1:9" x14ac:dyDescent="0.2">
      <c r="C71" s="21"/>
      <c r="D71" s="2"/>
      <c r="E71" s="1"/>
      <c r="F71" s="1"/>
      <c r="G71" s="1"/>
      <c r="I71" s="40"/>
    </row>
    <row r="72" spans="1:9" x14ac:dyDescent="0.2">
      <c r="C72" s="21"/>
      <c r="D72" s="2"/>
      <c r="E72" s="1"/>
      <c r="F72" s="1"/>
      <c r="G72" s="1"/>
      <c r="H72" s="1"/>
      <c r="I72" s="40"/>
    </row>
  </sheetData>
  <pageMargins left="0.7" right="0.7" top="0.75" bottom="0.75" header="0.3" footer="0.3"/>
  <pageSetup paperSize="9" orientation="portrait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/>
  <dimension ref="A1:I72"/>
  <sheetViews>
    <sheetView workbookViewId="0">
      <pane ySplit="1" topLeftCell="A2" activePane="bottomLeft" state="frozen"/>
      <selection activeCell="F62" sqref="F62"/>
      <selection pane="bottomLeft" activeCell="J19" sqref="J19"/>
    </sheetView>
  </sheetViews>
  <sheetFormatPr defaultColWidth="9.140625" defaultRowHeight="12.75" x14ac:dyDescent="0.2"/>
  <cols>
    <col min="1" max="1" width="3.7109375" style="28" customWidth="1"/>
    <col min="2" max="2" width="3.7109375" style="3" customWidth="1"/>
    <col min="3" max="3" width="27.140625" style="3" customWidth="1"/>
    <col min="4" max="4" width="37.85546875" style="4" bestFit="1" customWidth="1"/>
    <col min="5" max="5" width="5" style="4" customWidth="1"/>
    <col min="6" max="6" width="8.42578125" style="4" customWidth="1"/>
    <col min="7" max="7" width="7.85546875" style="4" customWidth="1"/>
    <col min="8" max="8" width="6.140625" style="4" customWidth="1"/>
    <col min="9" max="9" width="6.140625" style="43" bestFit="1" customWidth="1"/>
    <col min="10" max="10" width="5.5703125" style="3" bestFit="1" customWidth="1"/>
    <col min="11" max="16384" width="9.140625" style="3"/>
  </cols>
  <sheetData>
    <row r="1" spans="1:9" ht="16.5" thickBot="1" x14ac:dyDescent="0.3">
      <c r="A1" s="56" t="s">
        <v>69</v>
      </c>
      <c r="D1" s="3"/>
      <c r="E1" s="3"/>
      <c r="F1" s="3"/>
      <c r="G1" s="1"/>
      <c r="H1" s="45"/>
      <c r="I1" s="5"/>
    </row>
    <row r="2" spans="1:9" x14ac:dyDescent="0.2">
      <c r="B2" s="27" t="s">
        <v>44</v>
      </c>
      <c r="C2" s="24"/>
      <c r="D2" s="89" t="s">
        <v>43</v>
      </c>
      <c r="E2" s="24"/>
      <c r="F2" s="24"/>
      <c r="G2" s="12"/>
      <c r="H2" s="55"/>
      <c r="I2" s="5"/>
    </row>
    <row r="3" spans="1:9" ht="13.5" thickBot="1" x14ac:dyDescent="0.25">
      <c r="B3" s="62" t="s">
        <v>55</v>
      </c>
      <c r="C3" s="17"/>
      <c r="D3" s="1"/>
      <c r="E3" s="17"/>
      <c r="F3" s="17"/>
      <c r="G3" s="1"/>
      <c r="H3" s="44"/>
      <c r="I3" s="5"/>
    </row>
    <row r="4" spans="1:9" ht="15.75" thickBot="1" x14ac:dyDescent="0.3">
      <c r="B4" s="9"/>
      <c r="C4" s="17" t="s">
        <v>45</v>
      </c>
      <c r="D4" s="17" t="s">
        <v>54</v>
      </c>
      <c r="E4" s="1" t="s">
        <v>5</v>
      </c>
      <c r="F4" s="52" t="s">
        <v>5</v>
      </c>
      <c r="G4" s="1">
        <v>5</v>
      </c>
      <c r="H4" s="63">
        <f>IF(F4="A",5,IF(F4="B",4,IF(F4="C",3,IF(F4="D",2,IF(F4="E",2,1)))))</f>
        <v>5</v>
      </c>
      <c r="I4" s="5"/>
    </row>
    <row r="5" spans="1:9" x14ac:dyDescent="0.2">
      <c r="B5" s="9"/>
      <c r="C5" s="17" t="s">
        <v>46</v>
      </c>
      <c r="D5" s="17" t="s">
        <v>6</v>
      </c>
      <c r="E5" s="1" t="s">
        <v>4</v>
      </c>
      <c r="F5" s="17"/>
      <c r="G5" s="1">
        <v>4</v>
      </c>
      <c r="H5" s="44"/>
      <c r="I5" s="5"/>
    </row>
    <row r="6" spans="1:9" x14ac:dyDescent="0.2">
      <c r="B6" s="62" t="s">
        <v>48</v>
      </c>
      <c r="C6" s="17"/>
      <c r="D6" s="17"/>
      <c r="E6" s="1"/>
      <c r="F6" s="17"/>
      <c r="G6" s="1"/>
      <c r="H6" s="44"/>
      <c r="I6" s="5"/>
    </row>
    <row r="7" spans="1:9" x14ac:dyDescent="0.2">
      <c r="B7" s="9"/>
      <c r="C7" s="17" t="s">
        <v>50</v>
      </c>
      <c r="D7" s="17" t="s">
        <v>59</v>
      </c>
      <c r="E7" s="1" t="s">
        <v>0</v>
      </c>
      <c r="F7" s="17"/>
      <c r="G7" s="1">
        <v>3</v>
      </c>
      <c r="H7" s="44"/>
      <c r="I7" s="5"/>
    </row>
    <row r="8" spans="1:9" x14ac:dyDescent="0.2">
      <c r="B8" s="9"/>
      <c r="C8" s="17" t="s">
        <v>47</v>
      </c>
      <c r="D8" s="17" t="s">
        <v>59</v>
      </c>
      <c r="E8" s="1" t="s">
        <v>11</v>
      </c>
      <c r="F8" s="17"/>
      <c r="G8" s="1">
        <v>2</v>
      </c>
      <c r="H8" s="44"/>
      <c r="I8" s="5"/>
    </row>
    <row r="9" spans="1:9" x14ac:dyDescent="0.2">
      <c r="B9" s="9"/>
      <c r="C9" s="17" t="s">
        <v>49</v>
      </c>
      <c r="D9" s="17" t="s">
        <v>7</v>
      </c>
      <c r="E9" s="1" t="s">
        <v>52</v>
      </c>
      <c r="F9" s="17"/>
      <c r="G9" s="1">
        <v>2</v>
      </c>
      <c r="H9" s="44"/>
      <c r="I9" s="5"/>
    </row>
    <row r="10" spans="1:9" ht="13.5" thickBot="1" x14ac:dyDescent="0.25">
      <c r="B10" s="64"/>
      <c r="C10" s="60" t="s">
        <v>51</v>
      </c>
      <c r="D10" s="60" t="s">
        <v>60</v>
      </c>
      <c r="E10" s="61" t="s">
        <v>53</v>
      </c>
      <c r="F10" s="17"/>
      <c r="G10" s="61">
        <v>1</v>
      </c>
      <c r="H10" s="65"/>
      <c r="I10" s="5"/>
    </row>
    <row r="11" spans="1:9" ht="15.75" thickBot="1" x14ac:dyDescent="0.3">
      <c r="B11" s="66"/>
      <c r="C11" s="67"/>
      <c r="D11" s="68" t="s">
        <v>42</v>
      </c>
      <c r="E11" s="67"/>
      <c r="F11" s="52">
        <v>735</v>
      </c>
      <c r="G11" s="98"/>
      <c r="H11" s="69">
        <f>IF(F11&lt;100,1,IF(F11&lt;200,2,IF(F11&lt;600,3,IF(F11&lt;1200,4,IF(F11&lt;2400,5,6)))))</f>
        <v>4</v>
      </c>
      <c r="I11" s="5"/>
    </row>
    <row r="12" spans="1:9" ht="6" customHeight="1" thickBot="1" x14ac:dyDescent="0.25"/>
    <row r="13" spans="1:9" ht="15.75" thickBot="1" x14ac:dyDescent="0.3">
      <c r="B13" s="11"/>
      <c r="C13" s="24" t="s">
        <v>66</v>
      </c>
      <c r="D13" s="24" t="s">
        <v>61</v>
      </c>
      <c r="E13" s="12" t="s">
        <v>5</v>
      </c>
      <c r="F13" s="52" t="s">
        <v>0</v>
      </c>
      <c r="G13" s="12">
        <v>1</v>
      </c>
      <c r="H13" s="46">
        <f>IF(F13="A",1,IF(F13="B",2,IF(F13="C",3,IF(F13="D",4,5))))</f>
        <v>3</v>
      </c>
      <c r="I13" s="5"/>
    </row>
    <row r="14" spans="1:9" x14ac:dyDescent="0.2">
      <c r="B14" s="9"/>
      <c r="C14" s="17"/>
      <c r="D14" s="17" t="s">
        <v>62</v>
      </c>
      <c r="E14" s="1" t="s">
        <v>4</v>
      </c>
      <c r="F14" s="17"/>
      <c r="G14" s="1">
        <v>2</v>
      </c>
      <c r="H14" s="44"/>
      <c r="I14" s="5"/>
    </row>
    <row r="15" spans="1:9" x14ac:dyDescent="0.2">
      <c r="B15" s="9"/>
      <c r="C15" s="17"/>
      <c r="D15" s="17" t="s">
        <v>63</v>
      </c>
      <c r="E15" s="1" t="s">
        <v>0</v>
      </c>
      <c r="F15" s="17"/>
      <c r="G15" s="1">
        <v>3</v>
      </c>
      <c r="H15" s="8"/>
      <c r="I15" s="40"/>
    </row>
    <row r="16" spans="1:9" x14ac:dyDescent="0.2">
      <c r="B16" s="9"/>
      <c r="C16" s="17"/>
      <c r="D16" s="17" t="s">
        <v>65</v>
      </c>
      <c r="E16" s="1" t="s">
        <v>11</v>
      </c>
      <c r="F16" s="17"/>
      <c r="G16" s="1">
        <v>4</v>
      </c>
      <c r="H16" s="8"/>
      <c r="I16" s="40"/>
    </row>
    <row r="17" spans="1:9" ht="13.5" thickBot="1" x14ac:dyDescent="0.25">
      <c r="B17" s="13"/>
      <c r="C17" s="23"/>
      <c r="D17" s="23" t="s">
        <v>64</v>
      </c>
      <c r="E17" s="10" t="s">
        <v>52</v>
      </c>
      <c r="F17" s="23"/>
      <c r="G17" s="10">
        <v>5</v>
      </c>
      <c r="H17" s="15"/>
      <c r="I17" s="40"/>
    </row>
    <row r="18" spans="1:9" ht="5.25" customHeight="1" x14ac:dyDescent="0.2">
      <c r="D18" s="3"/>
      <c r="F18" s="3"/>
      <c r="G18" s="50"/>
      <c r="H18" s="1"/>
      <c r="I18" s="40"/>
    </row>
    <row r="19" spans="1:9" ht="15" x14ac:dyDescent="0.25">
      <c r="D19" s="3"/>
      <c r="E19" s="91" t="s">
        <v>56</v>
      </c>
      <c r="F19" s="92">
        <f>H13*10+MAX(H4,H11)</f>
        <v>35</v>
      </c>
      <c r="G19" s="100" t="s">
        <v>96</v>
      </c>
    </row>
    <row r="20" spans="1:9" ht="15" customHeight="1" thickBot="1" x14ac:dyDescent="0.3">
      <c r="A20" s="56" t="s">
        <v>68</v>
      </c>
      <c r="E20" s="3"/>
      <c r="F20" s="5"/>
      <c r="G20" s="50"/>
      <c r="H20" s="95">
        <f>VLOOKUP(F19,Alusparameetrid!P4:Q28,2,FALSE)</f>
        <v>50</v>
      </c>
      <c r="I20" s="40"/>
    </row>
    <row r="21" spans="1:9" ht="13.5" thickBot="1" x14ac:dyDescent="0.25">
      <c r="A21" s="27" t="s">
        <v>40</v>
      </c>
      <c r="B21" s="24"/>
      <c r="C21" s="24"/>
      <c r="D21" s="24"/>
      <c r="E21" s="24"/>
      <c r="F21" s="12"/>
      <c r="G21" s="54"/>
      <c r="H21" s="16"/>
      <c r="I21" s="40"/>
    </row>
    <row r="22" spans="1:9" ht="15.75" thickBot="1" x14ac:dyDescent="0.3">
      <c r="A22" s="29"/>
      <c r="B22" s="11" t="s">
        <v>38</v>
      </c>
      <c r="C22" s="24"/>
      <c r="D22" s="12">
        <v>1</v>
      </c>
      <c r="E22" s="12" t="s">
        <v>5</v>
      </c>
      <c r="F22" s="52" t="s">
        <v>5</v>
      </c>
      <c r="G22" s="51">
        <f>Alusparameetrid!Y9</f>
        <v>0.8</v>
      </c>
      <c r="H22" s="46">
        <f>IF($F$22="A",$G$22,IF($F$22="B",$G$23,$G$24))</f>
        <v>0.8</v>
      </c>
      <c r="I22" s="40"/>
    </row>
    <row r="23" spans="1:9" x14ac:dyDescent="0.2">
      <c r="A23" s="29"/>
      <c r="B23" s="9"/>
      <c r="C23" s="17"/>
      <c r="D23" s="1">
        <v>2</v>
      </c>
      <c r="E23" s="1" t="s">
        <v>4</v>
      </c>
      <c r="F23" s="17"/>
      <c r="G23" s="7">
        <f>Alusparameetrid!Y10</f>
        <v>1.1000000000000001</v>
      </c>
      <c r="H23" s="8"/>
      <c r="I23" s="40"/>
    </row>
    <row r="24" spans="1:9" ht="13.5" thickBot="1" x14ac:dyDescent="0.25">
      <c r="A24" s="29"/>
      <c r="B24" s="13"/>
      <c r="C24" s="23"/>
      <c r="D24" s="10" t="s">
        <v>37</v>
      </c>
      <c r="E24" s="10" t="s">
        <v>0</v>
      </c>
      <c r="F24" s="10"/>
      <c r="G24" s="39">
        <f>Alusparameetrid!Y11</f>
        <v>1.3</v>
      </c>
      <c r="H24" s="15"/>
      <c r="I24" s="40"/>
    </row>
    <row r="25" spans="1:9" ht="13.5" thickBot="1" x14ac:dyDescent="0.25">
      <c r="A25" s="30"/>
      <c r="B25" s="23"/>
      <c r="C25" s="26"/>
      <c r="D25" s="10"/>
      <c r="E25" s="18"/>
      <c r="F25" s="18"/>
      <c r="G25" s="18"/>
      <c r="H25" s="15"/>
      <c r="I25" s="40"/>
    </row>
    <row r="26" spans="1:9" ht="13.5" thickBot="1" x14ac:dyDescent="0.25">
      <c r="A26" s="27" t="s">
        <v>15</v>
      </c>
      <c r="B26" s="24"/>
      <c r="C26" s="22"/>
      <c r="D26" s="12"/>
      <c r="E26" s="19"/>
      <c r="F26" s="24"/>
      <c r="G26" s="19"/>
      <c r="H26" s="16"/>
      <c r="I26" s="40"/>
    </row>
    <row r="27" spans="1:9" ht="15.75" thickBot="1" x14ac:dyDescent="0.3">
      <c r="A27" s="29"/>
      <c r="B27" s="11" t="s">
        <v>2</v>
      </c>
      <c r="C27" s="24"/>
      <c r="D27" s="12" t="s">
        <v>10</v>
      </c>
      <c r="E27" s="19" t="s">
        <v>5</v>
      </c>
      <c r="F27" s="52" t="s">
        <v>5</v>
      </c>
      <c r="G27" s="49">
        <f>Alusparameetrid!Y14</f>
        <v>1.1000000000000001</v>
      </c>
      <c r="H27" s="46">
        <f>IF($F$27="A",$G$27,IF($F$27="B",$G$28,$G$29))</f>
        <v>1.1000000000000001</v>
      </c>
      <c r="I27" s="41"/>
    </row>
    <row r="28" spans="1:9" x14ac:dyDescent="0.2">
      <c r="A28" s="29"/>
      <c r="B28" s="9"/>
      <c r="C28" s="17"/>
      <c r="D28" s="1" t="s">
        <v>8</v>
      </c>
      <c r="E28" s="5" t="s">
        <v>4</v>
      </c>
      <c r="F28" s="1"/>
      <c r="G28" s="6">
        <f>Alusparameetrid!Y15</f>
        <v>0.8</v>
      </c>
      <c r="H28" s="8"/>
      <c r="I28" s="5"/>
    </row>
    <row r="29" spans="1:9" ht="13.5" thickBot="1" x14ac:dyDescent="0.25">
      <c r="A29" s="30"/>
      <c r="B29" s="13" t="s">
        <v>16</v>
      </c>
      <c r="C29" s="23"/>
      <c r="D29" s="10" t="s">
        <v>58</v>
      </c>
      <c r="E29" s="18" t="s">
        <v>0</v>
      </c>
      <c r="F29" s="10"/>
      <c r="G29" s="48">
        <f>Alusparameetrid!Y16</f>
        <v>1</v>
      </c>
      <c r="H29" s="15"/>
      <c r="I29" s="5"/>
    </row>
    <row r="30" spans="1:9" ht="13.5" thickBot="1" x14ac:dyDescent="0.25">
      <c r="A30" s="27" t="s">
        <v>13</v>
      </c>
      <c r="B30" s="24"/>
      <c r="C30" s="22"/>
      <c r="D30" s="12"/>
      <c r="E30" s="19"/>
      <c r="F30" s="12"/>
      <c r="G30" s="6"/>
      <c r="H30" s="8"/>
      <c r="I30" s="5"/>
    </row>
    <row r="31" spans="1:9" ht="15.75" thickBot="1" x14ac:dyDescent="0.3">
      <c r="A31" s="29"/>
      <c r="B31" s="11" t="s">
        <v>14</v>
      </c>
      <c r="C31" s="22"/>
      <c r="D31" s="12" t="s">
        <v>73</v>
      </c>
      <c r="E31" s="19" t="s">
        <v>5</v>
      </c>
      <c r="F31" s="52" t="s">
        <v>5</v>
      </c>
      <c r="G31" s="35">
        <f>Alusparameetrid!Y18</f>
        <v>1.2</v>
      </c>
      <c r="H31" s="46">
        <f>IF($F$31="A",$G$31,IF($F$31="B",$G$32,IF($F$31="C",$G$33,$G$34)))</f>
        <v>1.2</v>
      </c>
      <c r="I31" s="41"/>
    </row>
    <row r="32" spans="1:9" x14ac:dyDescent="0.2">
      <c r="A32" s="29"/>
      <c r="B32" s="9"/>
      <c r="C32" s="14"/>
      <c r="D32" s="1" t="s">
        <v>36</v>
      </c>
      <c r="E32" s="5" t="s">
        <v>4</v>
      </c>
      <c r="F32" s="1"/>
      <c r="G32" s="6">
        <f>Alusparameetrid!Y19</f>
        <v>1</v>
      </c>
      <c r="H32" s="8"/>
      <c r="I32" s="5"/>
    </row>
    <row r="33" spans="1:9" x14ac:dyDescent="0.2">
      <c r="A33" s="29"/>
      <c r="B33" s="9"/>
      <c r="C33" s="14"/>
      <c r="D33" s="1" t="s">
        <v>35</v>
      </c>
      <c r="E33" s="5" t="s">
        <v>0</v>
      </c>
      <c r="F33" s="1"/>
      <c r="G33" s="38">
        <f>Alusparameetrid!Y20</f>
        <v>0.8</v>
      </c>
      <c r="H33" s="8"/>
      <c r="I33" s="5"/>
    </row>
    <row r="34" spans="1:9" ht="13.5" thickBot="1" x14ac:dyDescent="0.25">
      <c r="A34" s="29"/>
      <c r="B34" s="13"/>
      <c r="C34" s="80" t="s">
        <v>74</v>
      </c>
      <c r="D34" s="10" t="s">
        <v>75</v>
      </c>
      <c r="E34" s="18" t="s">
        <v>11</v>
      </c>
      <c r="F34" s="10"/>
      <c r="G34" s="37">
        <f>Alusparameetrid!Y21</f>
        <v>0.6</v>
      </c>
      <c r="H34" s="15"/>
      <c r="I34" s="5"/>
    </row>
    <row r="35" spans="1:9" ht="15.75" thickBot="1" x14ac:dyDescent="0.3">
      <c r="A35" s="29"/>
      <c r="B35" s="11" t="s">
        <v>76</v>
      </c>
      <c r="C35" s="24"/>
      <c r="D35" s="12" t="s">
        <v>78</v>
      </c>
      <c r="E35" s="19" t="s">
        <v>5</v>
      </c>
      <c r="F35" s="52" t="s">
        <v>0</v>
      </c>
      <c r="G35" s="6">
        <f>Alusparameetrid!Y22</f>
        <v>1.4</v>
      </c>
      <c r="H35" s="36">
        <f>IF($F$35="A",$G$35,IF($F$35="B",G36,IF($F$35="C",G37,IF($F$35="D",G38,IF(F35="E",G39,IF(F35="F",G40,$G$41))))))</f>
        <v>1</v>
      </c>
      <c r="I35" s="105" t="str">
        <f>IF(AND(H35&lt;=1,H67&gt;50),"Ülekäikude lahendus ei vasta piirkiirusele!","")</f>
        <v/>
      </c>
    </row>
    <row r="36" spans="1:9" ht="15" x14ac:dyDescent="0.25">
      <c r="A36" s="29"/>
      <c r="B36" s="9"/>
      <c r="C36" s="17"/>
      <c r="D36" s="1" t="s">
        <v>77</v>
      </c>
      <c r="E36" s="5" t="s">
        <v>4</v>
      </c>
      <c r="F36" s="81"/>
      <c r="G36" s="6">
        <f>Alusparameetrid!Y23</f>
        <v>1.2</v>
      </c>
      <c r="H36" s="63"/>
      <c r="I36" s="41"/>
    </row>
    <row r="37" spans="1:9" x14ac:dyDescent="0.2">
      <c r="A37" s="29"/>
      <c r="B37" s="9"/>
      <c r="C37" s="17"/>
      <c r="D37" s="1" t="s">
        <v>87</v>
      </c>
      <c r="E37" s="5" t="s">
        <v>0</v>
      </c>
      <c r="F37" s="8"/>
      <c r="G37" s="38">
        <f>Alusparameetrid!Y24</f>
        <v>1</v>
      </c>
      <c r="H37" s="8"/>
      <c r="I37" s="5"/>
    </row>
    <row r="38" spans="1:9" x14ac:dyDescent="0.2">
      <c r="A38" s="29"/>
      <c r="B38" s="9"/>
      <c r="C38" s="17"/>
      <c r="D38" s="1" t="s">
        <v>88</v>
      </c>
      <c r="E38" s="5" t="s">
        <v>11</v>
      </c>
      <c r="F38" s="8"/>
      <c r="G38" s="38">
        <f>Alusparameetrid!Y25</f>
        <v>0.9</v>
      </c>
      <c r="H38" s="8"/>
      <c r="I38" s="5"/>
    </row>
    <row r="39" spans="1:9" x14ac:dyDescent="0.2">
      <c r="A39" s="29"/>
      <c r="B39" s="9"/>
      <c r="C39" s="17"/>
      <c r="D39" s="1" t="s">
        <v>89</v>
      </c>
      <c r="E39" s="5" t="s">
        <v>52</v>
      </c>
      <c r="F39" s="8"/>
      <c r="G39" s="38">
        <f>Alusparameetrid!Y26</f>
        <v>0.8</v>
      </c>
      <c r="H39" s="8"/>
      <c r="I39" s="5"/>
    </row>
    <row r="40" spans="1:9" x14ac:dyDescent="0.2">
      <c r="A40" s="29"/>
      <c r="B40" s="9"/>
      <c r="C40" s="17"/>
      <c r="D40" s="1" t="s">
        <v>91</v>
      </c>
      <c r="E40" s="5" t="s">
        <v>53</v>
      </c>
      <c r="F40" s="8"/>
      <c r="G40" s="38">
        <f>Alusparameetrid!Y27</f>
        <v>0.7</v>
      </c>
      <c r="H40" s="8"/>
      <c r="I40" s="5"/>
    </row>
    <row r="41" spans="1:9" ht="13.5" thickBot="1" x14ac:dyDescent="0.25">
      <c r="A41" s="29"/>
      <c r="B41" s="13"/>
      <c r="C41" s="23"/>
      <c r="D41" s="10" t="s">
        <v>90</v>
      </c>
      <c r="E41" s="18" t="s">
        <v>79</v>
      </c>
      <c r="F41" s="15"/>
      <c r="G41" s="48">
        <f>Alusparameetrid!Y28</f>
        <v>1</v>
      </c>
      <c r="H41" s="15"/>
      <c r="I41" s="5"/>
    </row>
    <row r="42" spans="1:9" s="17" customFormat="1" ht="13.5" thickBot="1" x14ac:dyDescent="0.25">
      <c r="A42" s="29"/>
      <c r="B42" s="11" t="s">
        <v>12</v>
      </c>
      <c r="C42" s="22"/>
      <c r="D42" s="12"/>
      <c r="E42" s="19"/>
      <c r="F42" s="12"/>
      <c r="G42" s="35"/>
      <c r="H42" s="16"/>
      <c r="I42" s="5"/>
    </row>
    <row r="43" spans="1:9" ht="15.75" thickBot="1" x14ac:dyDescent="0.3">
      <c r="A43" s="29"/>
      <c r="B43" s="9"/>
      <c r="C43" s="17" t="s">
        <v>17</v>
      </c>
      <c r="D43" s="1" t="s">
        <v>18</v>
      </c>
      <c r="E43" s="1" t="s">
        <v>5</v>
      </c>
      <c r="F43" s="52" t="s">
        <v>52</v>
      </c>
      <c r="G43" s="7">
        <f>Alusparameetrid!Y30</f>
        <v>0.6</v>
      </c>
      <c r="H43" s="36">
        <f>IF($F$43="A",$G$43,IF($F$43="B",$G$44,IF($F$43="C",$G$45,IF(F43="D",G46,$G$47))))</f>
        <v>1.2</v>
      </c>
      <c r="I43" s="41"/>
    </row>
    <row r="44" spans="1:9" x14ac:dyDescent="0.2">
      <c r="A44" s="29"/>
      <c r="B44" s="9"/>
      <c r="C44" s="14"/>
      <c r="D44" s="1" t="s">
        <v>19</v>
      </c>
      <c r="E44" s="1" t="s">
        <v>4</v>
      </c>
      <c r="F44" s="1"/>
      <c r="G44" s="7">
        <f>Alusparameetrid!Y31</f>
        <v>0.8</v>
      </c>
      <c r="H44" s="8"/>
      <c r="I44" s="5"/>
    </row>
    <row r="45" spans="1:9" x14ac:dyDescent="0.2">
      <c r="A45" s="29"/>
      <c r="B45" s="9"/>
      <c r="C45" s="17"/>
      <c r="D45" s="1" t="s">
        <v>72</v>
      </c>
      <c r="E45" s="1" t="s">
        <v>0</v>
      </c>
      <c r="F45" s="5"/>
      <c r="G45" s="79">
        <f>Alusparameetrid!Y32</f>
        <v>0.9</v>
      </c>
      <c r="H45" s="8"/>
      <c r="I45" s="5"/>
    </row>
    <row r="46" spans="1:9" x14ac:dyDescent="0.2">
      <c r="A46" s="29"/>
      <c r="B46" s="9"/>
      <c r="C46" s="17"/>
      <c r="D46" s="1" t="s">
        <v>20</v>
      </c>
      <c r="E46" s="1" t="s">
        <v>11</v>
      </c>
      <c r="F46" s="5"/>
      <c r="G46" s="79">
        <f>Alusparameetrid!Y33</f>
        <v>1</v>
      </c>
      <c r="H46" s="8"/>
      <c r="I46" s="5"/>
    </row>
    <row r="47" spans="1:9" ht="13.5" thickBot="1" x14ac:dyDescent="0.25">
      <c r="A47" s="30"/>
      <c r="B47" s="13"/>
      <c r="C47" s="23"/>
      <c r="D47" s="10" t="s">
        <v>21</v>
      </c>
      <c r="E47" s="10" t="s">
        <v>52</v>
      </c>
      <c r="F47" s="18"/>
      <c r="G47" s="39">
        <f>Alusparameetrid!Y34</f>
        <v>1.2</v>
      </c>
      <c r="H47" s="15"/>
      <c r="I47" s="5"/>
    </row>
    <row r="48" spans="1:9" s="17" customFormat="1" ht="13.5" thickBot="1" x14ac:dyDescent="0.25">
      <c r="A48" s="27" t="s">
        <v>31</v>
      </c>
      <c r="B48" s="24"/>
      <c r="C48" s="24"/>
      <c r="D48" s="12"/>
      <c r="E48" s="19"/>
      <c r="F48" s="19"/>
      <c r="G48" s="6"/>
      <c r="H48" s="8"/>
      <c r="I48" s="5"/>
    </row>
    <row r="49" spans="1:9" s="17" customFormat="1" ht="15.75" thickBot="1" x14ac:dyDescent="0.3">
      <c r="A49" s="29"/>
      <c r="B49" s="11" t="s">
        <v>80</v>
      </c>
      <c r="C49" s="24"/>
      <c r="D49" s="12" t="s">
        <v>1</v>
      </c>
      <c r="E49" s="19" t="s">
        <v>5</v>
      </c>
      <c r="F49" s="52" t="s">
        <v>4</v>
      </c>
      <c r="G49" s="35">
        <f>Alusparameetrid!Y36</f>
        <v>0.8</v>
      </c>
      <c r="H49" s="46">
        <f>IF($F$49="A",$G$49,$G$50)</f>
        <v>1</v>
      </c>
      <c r="I49" s="41"/>
    </row>
    <row r="50" spans="1:9" s="17" customFormat="1" ht="13.5" thickBot="1" x14ac:dyDescent="0.25">
      <c r="A50" s="29"/>
      <c r="B50" s="13"/>
      <c r="C50" s="23"/>
      <c r="D50" s="10" t="s">
        <v>3</v>
      </c>
      <c r="E50" s="18" t="s">
        <v>4</v>
      </c>
      <c r="F50" s="18"/>
      <c r="G50" s="48">
        <f>Alusparameetrid!Y37</f>
        <v>1</v>
      </c>
      <c r="H50" s="8"/>
      <c r="I50" s="5"/>
    </row>
    <row r="51" spans="1:9" s="17" customFormat="1" ht="13.5" thickBot="1" x14ac:dyDescent="0.25">
      <c r="A51" s="27" t="s">
        <v>41</v>
      </c>
      <c r="B51" s="24"/>
      <c r="C51" s="22"/>
      <c r="D51" s="12"/>
      <c r="E51" s="19"/>
      <c r="F51" s="12"/>
      <c r="G51" s="35"/>
      <c r="H51" s="16"/>
      <c r="I51" s="5"/>
    </row>
    <row r="52" spans="1:9" ht="15.75" thickBot="1" x14ac:dyDescent="0.3">
      <c r="A52" s="29"/>
      <c r="B52" s="11" t="s">
        <v>32</v>
      </c>
      <c r="C52" s="24"/>
      <c r="D52" s="12" t="s">
        <v>22</v>
      </c>
      <c r="E52" s="19" t="s">
        <v>5</v>
      </c>
      <c r="F52" s="52" t="s">
        <v>0</v>
      </c>
      <c r="G52" s="19">
        <f>Alusparameetrid!Y39</f>
        <v>1.4</v>
      </c>
      <c r="H52" s="46">
        <f>IF($F$52="A",$G$52,IF($F$52="B",$G$53,IF($F$52="C",$G$54,$G$55)))</f>
        <v>0.9</v>
      </c>
      <c r="I52" s="41"/>
    </row>
    <row r="53" spans="1:9" x14ac:dyDescent="0.2">
      <c r="A53" s="29"/>
      <c r="B53" s="9"/>
      <c r="C53" s="17"/>
      <c r="D53" s="1" t="s">
        <v>23</v>
      </c>
      <c r="E53" s="5" t="s">
        <v>4</v>
      </c>
      <c r="F53" s="8"/>
      <c r="G53" s="53">
        <f>Alusparameetrid!Y40</f>
        <v>1</v>
      </c>
      <c r="H53" s="8"/>
      <c r="I53" s="5"/>
    </row>
    <row r="54" spans="1:9" x14ac:dyDescent="0.2">
      <c r="A54" s="29"/>
      <c r="B54" s="9"/>
      <c r="C54" s="17"/>
      <c r="D54" s="1" t="s">
        <v>24</v>
      </c>
      <c r="E54" s="5" t="s">
        <v>0</v>
      </c>
      <c r="F54" s="8"/>
      <c r="G54" s="53">
        <f>Alusparameetrid!Y41</f>
        <v>0.9</v>
      </c>
      <c r="H54" s="8"/>
      <c r="I54" s="5"/>
    </row>
    <row r="55" spans="1:9" x14ac:dyDescent="0.2">
      <c r="A55" s="29"/>
      <c r="B55" s="9"/>
      <c r="C55" s="17"/>
      <c r="D55" s="1" t="s">
        <v>25</v>
      </c>
      <c r="E55" s="5" t="s">
        <v>11</v>
      </c>
      <c r="F55" s="8"/>
      <c r="G55" s="5">
        <f>Alusparameetrid!Y42</f>
        <v>0.7</v>
      </c>
      <c r="H55" s="8"/>
      <c r="I55" s="5"/>
    </row>
    <row r="56" spans="1:9" ht="13.5" thickBot="1" x14ac:dyDescent="0.25">
      <c r="A56" s="29"/>
      <c r="B56" s="9"/>
      <c r="C56" s="17"/>
      <c r="D56" s="1"/>
      <c r="E56" s="5"/>
      <c r="F56" s="8"/>
      <c r="G56" s="5"/>
      <c r="H56" s="8"/>
      <c r="I56" s="5"/>
    </row>
    <row r="57" spans="1:9" ht="13.5" thickBot="1" x14ac:dyDescent="0.25">
      <c r="A57" s="27" t="s">
        <v>26</v>
      </c>
      <c r="B57" s="24"/>
      <c r="C57" s="32"/>
      <c r="D57" s="12"/>
      <c r="E57" s="19"/>
      <c r="F57" s="12"/>
      <c r="G57" s="35"/>
      <c r="H57" s="16"/>
      <c r="I57" s="5"/>
    </row>
    <row r="58" spans="1:9" ht="15.75" thickBot="1" x14ac:dyDescent="0.3">
      <c r="A58" s="29"/>
      <c r="B58" s="58" t="s">
        <v>27</v>
      </c>
      <c r="C58" s="24"/>
      <c r="D58" s="12" t="s">
        <v>28</v>
      </c>
      <c r="E58" s="19" t="s">
        <v>5</v>
      </c>
      <c r="F58" s="52" t="s">
        <v>5</v>
      </c>
      <c r="G58" s="35">
        <f>Alusparameetrid!Y45</f>
        <v>1.2</v>
      </c>
      <c r="H58" s="46">
        <f>IF($F$58="A",$G$58,IF($F$58="B",$G$59,$G$60))</f>
        <v>1.2</v>
      </c>
      <c r="I58" s="41"/>
    </row>
    <row r="59" spans="1:9" x14ac:dyDescent="0.2">
      <c r="A59" s="29"/>
      <c r="B59" s="9"/>
      <c r="C59" s="25"/>
      <c r="D59" s="1" t="s">
        <v>29</v>
      </c>
      <c r="E59" s="5" t="s">
        <v>4</v>
      </c>
      <c r="F59" s="8"/>
      <c r="G59" s="38">
        <f>Alusparameetrid!Y46</f>
        <v>1</v>
      </c>
      <c r="H59" s="8"/>
      <c r="I59" s="5"/>
    </row>
    <row r="60" spans="1:9" ht="13.5" thickBot="1" x14ac:dyDescent="0.25">
      <c r="A60" s="29"/>
      <c r="B60" s="13"/>
      <c r="C60" s="33"/>
      <c r="D60" s="10" t="s">
        <v>30</v>
      </c>
      <c r="E60" s="18" t="s">
        <v>0</v>
      </c>
      <c r="F60" s="15"/>
      <c r="G60" s="37">
        <f>Alusparameetrid!Y47</f>
        <v>0.8</v>
      </c>
      <c r="H60" s="15"/>
      <c r="I60" s="5"/>
    </row>
    <row r="61" spans="1:9" ht="15.75" thickBot="1" x14ac:dyDescent="0.3">
      <c r="A61" s="30"/>
      <c r="B61" s="13"/>
      <c r="C61" s="33" t="s">
        <v>70</v>
      </c>
      <c r="D61" s="10"/>
      <c r="E61" s="18" t="s">
        <v>71</v>
      </c>
      <c r="F61" s="52">
        <v>24</v>
      </c>
      <c r="G61" s="37"/>
      <c r="H61" s="57">
        <f>IF($F$61&gt;25,1.4,IF($F$61&gt;12,1,IF(F61&gt;8,0.8,0.6)))</f>
        <v>1</v>
      </c>
      <c r="I61" s="41"/>
    </row>
    <row r="62" spans="1:9" ht="13.5" thickBot="1" x14ac:dyDescent="0.25">
      <c r="A62" s="27" t="s">
        <v>34</v>
      </c>
      <c r="B62" s="24"/>
      <c r="C62" s="32"/>
      <c r="D62" s="12"/>
      <c r="E62" s="19"/>
      <c r="F62" s="12"/>
      <c r="G62" s="35"/>
      <c r="H62" s="8"/>
      <c r="I62" s="5"/>
    </row>
    <row r="63" spans="1:9" ht="13.5" thickBot="1" x14ac:dyDescent="0.25">
      <c r="A63" s="29"/>
      <c r="B63" s="11" t="s">
        <v>33</v>
      </c>
      <c r="C63" s="24"/>
      <c r="D63" s="12" t="s">
        <v>39</v>
      </c>
      <c r="E63" s="24" t="s">
        <v>9</v>
      </c>
      <c r="F63" s="52">
        <v>50</v>
      </c>
      <c r="G63" s="99"/>
      <c r="H63" s="16"/>
      <c r="I63" s="5"/>
    </row>
    <row r="64" spans="1:9" ht="15.75" thickBot="1" x14ac:dyDescent="0.3">
      <c r="A64" s="30"/>
      <c r="B64" s="13"/>
      <c r="C64" s="23"/>
      <c r="D64" s="10" t="s">
        <v>97</v>
      </c>
      <c r="E64" s="18" t="s">
        <v>9</v>
      </c>
      <c r="F64" s="52">
        <v>61</v>
      </c>
      <c r="G64" s="82">
        <f>$F$64/F63</f>
        <v>1.22</v>
      </c>
      <c r="H64" s="47">
        <f>IF(G64&gt;1.15,1.1,IF(G64&gt;1,1,IF(G64&gt;0.9,0.8,0.6)))</f>
        <v>1.1000000000000001</v>
      </c>
      <c r="I64" s="5"/>
    </row>
    <row r="65" spans="1:9" ht="6.75" customHeight="1" x14ac:dyDescent="0.2">
      <c r="A65" s="31"/>
      <c r="B65" s="17"/>
      <c r="C65" s="21"/>
      <c r="D65" s="1"/>
      <c r="E65" s="34"/>
      <c r="F65" s="2"/>
      <c r="G65" s="34"/>
      <c r="H65" s="1"/>
      <c r="I65" s="20"/>
    </row>
    <row r="66" spans="1:9" ht="16.5" thickBot="1" x14ac:dyDescent="0.3">
      <c r="C66" s="17"/>
      <c r="D66" s="1"/>
      <c r="E66" s="93" t="s">
        <v>57</v>
      </c>
      <c r="F66" s="94">
        <f>AVERAGE(H22:H64)</f>
        <v>1.05</v>
      </c>
      <c r="G66" s="42" t="s">
        <v>94</v>
      </c>
      <c r="H66" s="95">
        <f>INT(F66*H20)</f>
        <v>52</v>
      </c>
    </row>
    <row r="67" spans="1:9" ht="16.5" thickBot="1" x14ac:dyDescent="0.3">
      <c r="G67" s="96" t="s">
        <v>95</v>
      </c>
      <c r="H67" s="97">
        <f>ROUND(H66/10,0)*10</f>
        <v>50</v>
      </c>
      <c r="I67" s="106" t="str">
        <f>IF(AND(H35&lt;=1,H67&gt;50),"Ülekäikude lahendus ei vasta piirkiirusele!","")</f>
        <v/>
      </c>
    </row>
    <row r="69" spans="1:9" x14ac:dyDescent="0.2">
      <c r="F69" s="4" t="s">
        <v>92</v>
      </c>
      <c r="G69" s="90">
        <f>MIN(G22:G64)</f>
        <v>0.6</v>
      </c>
    </row>
    <row r="70" spans="1:9" x14ac:dyDescent="0.2">
      <c r="C70" s="21"/>
      <c r="D70" s="2"/>
      <c r="E70" s="1"/>
      <c r="F70" s="4" t="s">
        <v>93</v>
      </c>
      <c r="G70" s="90">
        <f>MAX(G22:G64)</f>
        <v>1.4</v>
      </c>
      <c r="I70" s="40"/>
    </row>
    <row r="71" spans="1:9" x14ac:dyDescent="0.2">
      <c r="C71" s="21"/>
      <c r="D71" s="2"/>
      <c r="E71" s="1"/>
      <c r="F71" s="1"/>
      <c r="G71" s="1"/>
      <c r="I71" s="40"/>
    </row>
    <row r="72" spans="1:9" x14ac:dyDescent="0.2">
      <c r="C72" s="21"/>
      <c r="D72" s="2"/>
      <c r="E72" s="1"/>
      <c r="F72" s="1"/>
      <c r="G72" s="1"/>
      <c r="H72" s="1"/>
      <c r="I72" s="40"/>
    </row>
  </sheetData>
  <pageMargins left="0.7" right="0.7" top="0.75" bottom="0.75" header="0.3" footer="0.3"/>
  <pageSetup paperSize="9" orientation="portrait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I72"/>
  <sheetViews>
    <sheetView workbookViewId="0">
      <pane ySplit="1" topLeftCell="A2" activePane="bottomLeft" state="frozen"/>
      <selection activeCell="F62" sqref="F62"/>
      <selection pane="bottomLeft" activeCell="K17" sqref="K17"/>
    </sheetView>
  </sheetViews>
  <sheetFormatPr defaultColWidth="9.140625" defaultRowHeight="12.75" x14ac:dyDescent="0.2"/>
  <cols>
    <col min="1" max="1" width="3.7109375" style="28" customWidth="1"/>
    <col min="2" max="2" width="3.7109375" style="3" customWidth="1"/>
    <col min="3" max="3" width="27.140625" style="3" customWidth="1"/>
    <col min="4" max="4" width="37.85546875" style="4" bestFit="1" customWidth="1"/>
    <col min="5" max="5" width="5" style="4" customWidth="1"/>
    <col min="6" max="6" width="8.42578125" style="4" customWidth="1"/>
    <col min="7" max="7" width="7.85546875" style="4" customWidth="1"/>
    <col min="8" max="8" width="6.140625" style="4" customWidth="1"/>
    <col min="9" max="9" width="6.140625" style="43" bestFit="1" customWidth="1"/>
    <col min="10" max="10" width="5.5703125" style="3" bestFit="1" customWidth="1"/>
    <col min="11" max="16384" width="9.140625" style="3"/>
  </cols>
  <sheetData>
    <row r="1" spans="1:9" ht="16.5" thickBot="1" x14ac:dyDescent="0.3">
      <c r="A1" s="56" t="s">
        <v>69</v>
      </c>
      <c r="D1" s="3"/>
      <c r="E1" s="3"/>
      <c r="F1" s="3"/>
      <c r="G1" s="1"/>
      <c r="H1" s="45"/>
      <c r="I1" s="5"/>
    </row>
    <row r="2" spans="1:9" x14ac:dyDescent="0.2">
      <c r="B2" s="27" t="s">
        <v>44</v>
      </c>
      <c r="C2" s="24"/>
      <c r="D2" s="89" t="s">
        <v>43</v>
      </c>
      <c r="E2" s="24"/>
      <c r="F2" s="24"/>
      <c r="G2" s="12"/>
      <c r="H2" s="55"/>
      <c r="I2" s="5"/>
    </row>
    <row r="3" spans="1:9" ht="13.5" thickBot="1" x14ac:dyDescent="0.25">
      <c r="B3" s="62" t="s">
        <v>55</v>
      </c>
      <c r="C3" s="17"/>
      <c r="D3" s="1"/>
      <c r="E3" s="17"/>
      <c r="F3" s="17"/>
      <c r="G3" s="1"/>
      <c r="H3" s="44"/>
      <c r="I3" s="5"/>
    </row>
    <row r="4" spans="1:9" ht="15.75" thickBot="1" x14ac:dyDescent="0.3">
      <c r="B4" s="9"/>
      <c r="C4" s="17" t="s">
        <v>45</v>
      </c>
      <c r="D4" s="17" t="s">
        <v>54</v>
      </c>
      <c r="E4" s="1" t="s">
        <v>5</v>
      </c>
      <c r="F4" s="52" t="s">
        <v>5</v>
      </c>
      <c r="G4" s="1">
        <v>5</v>
      </c>
      <c r="H4" s="63">
        <f>IF(F4="A",5,IF(F4="B",4,IF(F4="C",3,IF(F4="D",2,IF(F4="E",2,1)))))</f>
        <v>5</v>
      </c>
      <c r="I4" s="5"/>
    </row>
    <row r="5" spans="1:9" x14ac:dyDescent="0.2">
      <c r="B5" s="9"/>
      <c r="C5" s="17" t="s">
        <v>46</v>
      </c>
      <c r="D5" s="17" t="s">
        <v>6</v>
      </c>
      <c r="E5" s="1" t="s">
        <v>4</v>
      </c>
      <c r="F5" s="17"/>
      <c r="G5" s="1">
        <v>4</v>
      </c>
      <c r="H5" s="44"/>
      <c r="I5" s="5"/>
    </row>
    <row r="6" spans="1:9" x14ac:dyDescent="0.2">
      <c r="B6" s="62" t="s">
        <v>48</v>
      </c>
      <c r="C6" s="17"/>
      <c r="D6" s="17"/>
      <c r="E6" s="1"/>
      <c r="F6" s="17"/>
      <c r="G6" s="1"/>
      <c r="H6" s="44"/>
      <c r="I6" s="5"/>
    </row>
    <row r="7" spans="1:9" x14ac:dyDescent="0.2">
      <c r="B7" s="9"/>
      <c r="C7" s="17" t="s">
        <v>50</v>
      </c>
      <c r="D7" s="17" t="s">
        <v>59</v>
      </c>
      <c r="E7" s="1" t="s">
        <v>0</v>
      </c>
      <c r="F7" s="17"/>
      <c r="G7" s="1">
        <v>3</v>
      </c>
      <c r="H7" s="44"/>
      <c r="I7" s="5"/>
    </row>
    <row r="8" spans="1:9" x14ac:dyDescent="0.2">
      <c r="B8" s="9"/>
      <c r="C8" s="17" t="s">
        <v>47</v>
      </c>
      <c r="D8" s="17" t="s">
        <v>59</v>
      </c>
      <c r="E8" s="1" t="s">
        <v>11</v>
      </c>
      <c r="F8" s="17"/>
      <c r="G8" s="1">
        <v>2</v>
      </c>
      <c r="H8" s="44"/>
      <c r="I8" s="5"/>
    </row>
    <row r="9" spans="1:9" x14ac:dyDescent="0.2">
      <c r="B9" s="9"/>
      <c r="C9" s="17" t="s">
        <v>49</v>
      </c>
      <c r="D9" s="17" t="s">
        <v>7</v>
      </c>
      <c r="E9" s="1" t="s">
        <v>52</v>
      </c>
      <c r="F9" s="17"/>
      <c r="G9" s="1">
        <v>2</v>
      </c>
      <c r="H9" s="44"/>
      <c r="I9" s="5"/>
    </row>
    <row r="10" spans="1:9" ht="13.5" thickBot="1" x14ac:dyDescent="0.25">
      <c r="B10" s="64"/>
      <c r="C10" s="60" t="s">
        <v>51</v>
      </c>
      <c r="D10" s="60" t="s">
        <v>60</v>
      </c>
      <c r="E10" s="61" t="s">
        <v>53</v>
      </c>
      <c r="F10" s="17"/>
      <c r="G10" s="61">
        <v>1</v>
      </c>
      <c r="H10" s="65"/>
      <c r="I10" s="5"/>
    </row>
    <row r="11" spans="1:9" ht="15.75" thickBot="1" x14ac:dyDescent="0.3">
      <c r="B11" s="66"/>
      <c r="C11" s="67"/>
      <c r="D11" s="68" t="s">
        <v>42</v>
      </c>
      <c r="E11" s="67"/>
      <c r="F11" s="52">
        <v>758</v>
      </c>
      <c r="G11" s="98"/>
      <c r="H11" s="69">
        <f>IF(F11&lt;100,1,IF(F11&lt;200,2,IF(F11&lt;600,3,IF(F11&lt;1200,4,IF(F11&lt;2400,5,6)))))</f>
        <v>4</v>
      </c>
      <c r="I11" s="5"/>
    </row>
    <row r="12" spans="1:9" ht="6" customHeight="1" thickBot="1" x14ac:dyDescent="0.25"/>
    <row r="13" spans="1:9" ht="15.75" thickBot="1" x14ac:dyDescent="0.3">
      <c r="B13" s="11"/>
      <c r="C13" s="24" t="s">
        <v>66</v>
      </c>
      <c r="D13" s="24" t="s">
        <v>61</v>
      </c>
      <c r="E13" s="12" t="s">
        <v>5</v>
      </c>
      <c r="F13" s="52" t="s">
        <v>5</v>
      </c>
      <c r="G13" s="12">
        <v>1</v>
      </c>
      <c r="H13" s="46">
        <f>IF(F13="A",1,IF(F13="B",2,IF(F13="C",3,IF(F13="D",4,5))))</f>
        <v>1</v>
      </c>
      <c r="I13" s="5"/>
    </row>
    <row r="14" spans="1:9" x14ac:dyDescent="0.2">
      <c r="B14" s="9"/>
      <c r="C14" s="17"/>
      <c r="D14" s="17" t="s">
        <v>62</v>
      </c>
      <c r="E14" s="1" t="s">
        <v>4</v>
      </c>
      <c r="F14" s="17"/>
      <c r="G14" s="1">
        <v>2</v>
      </c>
      <c r="H14" s="44"/>
      <c r="I14" s="5"/>
    </row>
    <row r="15" spans="1:9" x14ac:dyDescent="0.2">
      <c r="B15" s="9"/>
      <c r="C15" s="17"/>
      <c r="D15" s="17" t="s">
        <v>63</v>
      </c>
      <c r="E15" s="1" t="s">
        <v>0</v>
      </c>
      <c r="F15" s="17"/>
      <c r="G15" s="1">
        <v>3</v>
      </c>
      <c r="H15" s="8"/>
      <c r="I15" s="40"/>
    </row>
    <row r="16" spans="1:9" x14ac:dyDescent="0.2">
      <c r="B16" s="9"/>
      <c r="C16" s="17"/>
      <c r="D16" s="17" t="s">
        <v>65</v>
      </c>
      <c r="E16" s="1" t="s">
        <v>11</v>
      </c>
      <c r="F16" s="17"/>
      <c r="G16" s="1">
        <v>4</v>
      </c>
      <c r="H16" s="8"/>
      <c r="I16" s="40"/>
    </row>
    <row r="17" spans="1:9" ht="13.5" thickBot="1" x14ac:dyDescent="0.25">
      <c r="B17" s="13"/>
      <c r="C17" s="23"/>
      <c r="D17" s="23" t="s">
        <v>64</v>
      </c>
      <c r="E17" s="10" t="s">
        <v>52</v>
      </c>
      <c r="F17" s="23"/>
      <c r="G17" s="10">
        <v>5</v>
      </c>
      <c r="H17" s="15"/>
      <c r="I17" s="40"/>
    </row>
    <row r="18" spans="1:9" ht="5.25" customHeight="1" x14ac:dyDescent="0.2">
      <c r="D18" s="3"/>
      <c r="F18" s="3"/>
      <c r="G18" s="50"/>
      <c r="H18" s="1"/>
      <c r="I18" s="40"/>
    </row>
    <row r="19" spans="1:9" ht="15" x14ac:dyDescent="0.25">
      <c r="D19" s="3"/>
      <c r="E19" s="91" t="s">
        <v>56</v>
      </c>
      <c r="F19" s="92">
        <f>H13*10+MAX(H4,H11)</f>
        <v>15</v>
      </c>
      <c r="G19" s="100" t="s">
        <v>96</v>
      </c>
    </row>
    <row r="20" spans="1:9" ht="15" customHeight="1" thickBot="1" x14ac:dyDescent="0.3">
      <c r="A20" s="56" t="s">
        <v>68</v>
      </c>
      <c r="E20" s="3"/>
      <c r="F20" s="5"/>
      <c r="G20" s="50"/>
      <c r="H20" s="95">
        <f>VLOOKUP(F19,Alusparameetrid!P4:Q28,2,FALSE)</f>
        <v>40</v>
      </c>
      <c r="I20" s="40"/>
    </row>
    <row r="21" spans="1:9" ht="13.5" thickBot="1" x14ac:dyDescent="0.25">
      <c r="A21" s="27" t="s">
        <v>40</v>
      </c>
      <c r="B21" s="24"/>
      <c r="C21" s="24"/>
      <c r="D21" s="24"/>
      <c r="E21" s="24"/>
      <c r="F21" s="12"/>
      <c r="G21" s="54"/>
      <c r="H21" s="16"/>
      <c r="I21" s="40"/>
    </row>
    <row r="22" spans="1:9" ht="15.75" thickBot="1" x14ac:dyDescent="0.3">
      <c r="A22" s="29"/>
      <c r="B22" s="11" t="s">
        <v>38</v>
      </c>
      <c r="C22" s="24"/>
      <c r="D22" s="12">
        <v>1</v>
      </c>
      <c r="E22" s="12" t="s">
        <v>5</v>
      </c>
      <c r="F22" s="52" t="s">
        <v>5</v>
      </c>
      <c r="G22" s="51">
        <f>Alusparameetrid!Y9</f>
        <v>0.8</v>
      </c>
      <c r="H22" s="46">
        <f>IF($F$22="A",$G$22,IF($F$22="B",$G$23,$G$24))</f>
        <v>0.8</v>
      </c>
      <c r="I22" s="40"/>
    </row>
    <row r="23" spans="1:9" x14ac:dyDescent="0.2">
      <c r="A23" s="29"/>
      <c r="B23" s="9"/>
      <c r="C23" s="17"/>
      <c r="D23" s="1">
        <v>2</v>
      </c>
      <c r="E23" s="1" t="s">
        <v>4</v>
      </c>
      <c r="F23" s="17"/>
      <c r="G23" s="7">
        <f>Alusparameetrid!Y10</f>
        <v>1.1000000000000001</v>
      </c>
      <c r="H23" s="8"/>
      <c r="I23" s="40"/>
    </row>
    <row r="24" spans="1:9" ht="13.5" thickBot="1" x14ac:dyDescent="0.25">
      <c r="A24" s="29"/>
      <c r="B24" s="13"/>
      <c r="C24" s="23"/>
      <c r="D24" s="10" t="s">
        <v>37</v>
      </c>
      <c r="E24" s="10" t="s">
        <v>0</v>
      </c>
      <c r="F24" s="10"/>
      <c r="G24" s="39">
        <f>Alusparameetrid!Y11</f>
        <v>1.3</v>
      </c>
      <c r="H24" s="15"/>
      <c r="I24" s="40"/>
    </row>
    <row r="25" spans="1:9" ht="13.5" thickBot="1" x14ac:dyDescent="0.25">
      <c r="A25" s="30"/>
      <c r="B25" s="23"/>
      <c r="C25" s="26"/>
      <c r="D25" s="10"/>
      <c r="E25" s="18"/>
      <c r="F25" s="18"/>
      <c r="G25" s="18"/>
      <c r="H25" s="15"/>
      <c r="I25" s="40"/>
    </row>
    <row r="26" spans="1:9" ht="13.5" thickBot="1" x14ac:dyDescent="0.25">
      <c r="A26" s="27" t="s">
        <v>15</v>
      </c>
      <c r="B26" s="24"/>
      <c r="C26" s="22"/>
      <c r="D26" s="12"/>
      <c r="E26" s="19"/>
      <c r="F26" s="24"/>
      <c r="G26" s="19"/>
      <c r="H26" s="16"/>
      <c r="I26" s="40"/>
    </row>
    <row r="27" spans="1:9" ht="15.75" thickBot="1" x14ac:dyDescent="0.3">
      <c r="A27" s="29"/>
      <c r="B27" s="11" t="s">
        <v>2</v>
      </c>
      <c r="C27" s="24"/>
      <c r="D27" s="12" t="s">
        <v>10</v>
      </c>
      <c r="E27" s="19" t="s">
        <v>5</v>
      </c>
      <c r="F27" s="52" t="s">
        <v>4</v>
      </c>
      <c r="G27" s="49">
        <f>Alusparameetrid!Y14</f>
        <v>1.1000000000000001</v>
      </c>
      <c r="H27" s="46">
        <f>IF($F$27="A",$G$27,IF($F$27="B",$G$28,$G$29))</f>
        <v>0.8</v>
      </c>
      <c r="I27" s="41"/>
    </row>
    <row r="28" spans="1:9" x14ac:dyDescent="0.2">
      <c r="A28" s="29"/>
      <c r="B28" s="9"/>
      <c r="C28" s="17"/>
      <c r="D28" s="1" t="s">
        <v>8</v>
      </c>
      <c r="E28" s="5" t="s">
        <v>4</v>
      </c>
      <c r="F28" s="1"/>
      <c r="G28" s="6">
        <f>Alusparameetrid!Y15</f>
        <v>0.8</v>
      </c>
      <c r="H28" s="8"/>
      <c r="I28" s="5"/>
    </row>
    <row r="29" spans="1:9" ht="13.5" thickBot="1" x14ac:dyDescent="0.25">
      <c r="A29" s="30"/>
      <c r="B29" s="13" t="s">
        <v>16</v>
      </c>
      <c r="C29" s="23"/>
      <c r="D29" s="10" t="s">
        <v>58</v>
      </c>
      <c r="E29" s="18" t="s">
        <v>0</v>
      </c>
      <c r="F29" s="10"/>
      <c r="G29" s="48">
        <f>Alusparameetrid!Y16</f>
        <v>1</v>
      </c>
      <c r="H29" s="15"/>
      <c r="I29" s="5"/>
    </row>
    <row r="30" spans="1:9" ht="13.5" thickBot="1" x14ac:dyDescent="0.25">
      <c r="A30" s="27" t="s">
        <v>13</v>
      </c>
      <c r="B30" s="24"/>
      <c r="C30" s="22"/>
      <c r="D30" s="12"/>
      <c r="E30" s="19"/>
      <c r="F30" s="12"/>
      <c r="G30" s="6"/>
      <c r="H30" s="8"/>
      <c r="I30" s="5"/>
    </row>
    <row r="31" spans="1:9" ht="15.75" thickBot="1" x14ac:dyDescent="0.3">
      <c r="A31" s="29"/>
      <c r="B31" s="11" t="s">
        <v>14</v>
      </c>
      <c r="C31" s="22"/>
      <c r="D31" s="12" t="s">
        <v>73</v>
      </c>
      <c r="E31" s="19" t="s">
        <v>5</v>
      </c>
      <c r="F31" s="52" t="s">
        <v>5</v>
      </c>
      <c r="G31" s="35">
        <f>Alusparameetrid!Y18</f>
        <v>1.2</v>
      </c>
      <c r="H31" s="46">
        <f>IF($F$31="A",$G$31,IF($F$31="B",$G$32,IF($F$31="C",$G$33,$G$34)))</f>
        <v>1.2</v>
      </c>
      <c r="I31" s="41"/>
    </row>
    <row r="32" spans="1:9" x14ac:dyDescent="0.2">
      <c r="A32" s="29"/>
      <c r="B32" s="9"/>
      <c r="C32" s="14"/>
      <c r="D32" s="1" t="s">
        <v>36</v>
      </c>
      <c r="E32" s="5" t="s">
        <v>4</v>
      </c>
      <c r="F32" s="1"/>
      <c r="G32" s="6">
        <f>Alusparameetrid!Y19</f>
        <v>1</v>
      </c>
      <c r="H32" s="8"/>
      <c r="I32" s="5"/>
    </row>
    <row r="33" spans="1:9" x14ac:dyDescent="0.2">
      <c r="A33" s="29"/>
      <c r="B33" s="9"/>
      <c r="C33" s="14"/>
      <c r="D33" s="1" t="s">
        <v>35</v>
      </c>
      <c r="E33" s="5" t="s">
        <v>0</v>
      </c>
      <c r="F33" s="1"/>
      <c r="G33" s="38">
        <f>Alusparameetrid!Y20</f>
        <v>0.8</v>
      </c>
      <c r="H33" s="8"/>
      <c r="I33" s="5"/>
    </row>
    <row r="34" spans="1:9" ht="13.5" thickBot="1" x14ac:dyDescent="0.25">
      <c r="A34" s="29"/>
      <c r="B34" s="13"/>
      <c r="C34" s="80" t="s">
        <v>74</v>
      </c>
      <c r="D34" s="10" t="s">
        <v>75</v>
      </c>
      <c r="E34" s="18" t="s">
        <v>11</v>
      </c>
      <c r="F34" s="10"/>
      <c r="G34" s="37">
        <f>Alusparameetrid!Y21</f>
        <v>0.6</v>
      </c>
      <c r="H34" s="15"/>
      <c r="I34" s="5"/>
    </row>
    <row r="35" spans="1:9" ht="15.75" thickBot="1" x14ac:dyDescent="0.3">
      <c r="A35" s="29"/>
      <c r="B35" s="11" t="s">
        <v>76</v>
      </c>
      <c r="C35" s="24"/>
      <c r="D35" s="12" t="s">
        <v>78</v>
      </c>
      <c r="E35" s="19" t="s">
        <v>5</v>
      </c>
      <c r="F35" s="52" t="s">
        <v>11</v>
      </c>
      <c r="G35" s="6">
        <f>Alusparameetrid!Y22</f>
        <v>1.4</v>
      </c>
      <c r="H35" s="36">
        <f>IF($F$35="A",$G$35,IF($F$35="B",G36,IF($F$35="C",G37,IF($F$35="D",G38,IF(F35="E",G39,IF(F35="F",G40,$G$41))))))</f>
        <v>0.9</v>
      </c>
      <c r="I35" s="105" t="str">
        <f>IF(AND(H35&lt;=1,H67&gt;50),"Ülekäikude lahendus ei vasta piirkiirusele!","")</f>
        <v/>
      </c>
    </row>
    <row r="36" spans="1:9" ht="15" x14ac:dyDescent="0.25">
      <c r="A36" s="29"/>
      <c r="B36" s="9"/>
      <c r="C36" s="17"/>
      <c r="D36" s="1" t="s">
        <v>77</v>
      </c>
      <c r="E36" s="5" t="s">
        <v>4</v>
      </c>
      <c r="F36" s="81"/>
      <c r="G36" s="6">
        <f>Alusparameetrid!Y23</f>
        <v>1.2</v>
      </c>
      <c r="H36" s="63"/>
      <c r="I36" s="41"/>
    </row>
    <row r="37" spans="1:9" x14ac:dyDescent="0.2">
      <c r="A37" s="29"/>
      <c r="B37" s="9"/>
      <c r="C37" s="17"/>
      <c r="D37" s="1" t="s">
        <v>87</v>
      </c>
      <c r="E37" s="5" t="s">
        <v>0</v>
      </c>
      <c r="F37" s="8"/>
      <c r="G37" s="38">
        <f>Alusparameetrid!Y24</f>
        <v>1</v>
      </c>
      <c r="H37" s="8"/>
      <c r="I37" s="5"/>
    </row>
    <row r="38" spans="1:9" x14ac:dyDescent="0.2">
      <c r="A38" s="29"/>
      <c r="B38" s="9"/>
      <c r="C38" s="17"/>
      <c r="D38" s="1" t="s">
        <v>88</v>
      </c>
      <c r="E38" s="5" t="s">
        <v>11</v>
      </c>
      <c r="F38" s="8"/>
      <c r="G38" s="38">
        <f>Alusparameetrid!Y25</f>
        <v>0.9</v>
      </c>
      <c r="H38" s="8"/>
      <c r="I38" s="5"/>
    </row>
    <row r="39" spans="1:9" x14ac:dyDescent="0.2">
      <c r="A39" s="29"/>
      <c r="B39" s="9"/>
      <c r="C39" s="17"/>
      <c r="D39" s="1" t="s">
        <v>89</v>
      </c>
      <c r="E39" s="5" t="s">
        <v>52</v>
      </c>
      <c r="F39" s="8"/>
      <c r="G39" s="38">
        <f>Alusparameetrid!Y26</f>
        <v>0.8</v>
      </c>
      <c r="H39" s="8"/>
      <c r="I39" s="5"/>
    </row>
    <row r="40" spans="1:9" x14ac:dyDescent="0.2">
      <c r="A40" s="29"/>
      <c r="B40" s="9"/>
      <c r="C40" s="17"/>
      <c r="D40" s="1" t="s">
        <v>91</v>
      </c>
      <c r="E40" s="5" t="s">
        <v>53</v>
      </c>
      <c r="F40" s="8"/>
      <c r="G40" s="38">
        <f>Alusparameetrid!Y27</f>
        <v>0.7</v>
      </c>
      <c r="H40" s="8"/>
      <c r="I40" s="5"/>
    </row>
    <row r="41" spans="1:9" ht="13.5" thickBot="1" x14ac:dyDescent="0.25">
      <c r="A41" s="29"/>
      <c r="B41" s="13"/>
      <c r="C41" s="23"/>
      <c r="D41" s="10" t="s">
        <v>90</v>
      </c>
      <c r="E41" s="18" t="s">
        <v>79</v>
      </c>
      <c r="F41" s="15"/>
      <c r="G41" s="48">
        <f>Alusparameetrid!Y28</f>
        <v>1</v>
      </c>
      <c r="H41" s="15"/>
      <c r="I41" s="5"/>
    </row>
    <row r="42" spans="1:9" s="17" customFormat="1" ht="13.5" thickBot="1" x14ac:dyDescent="0.25">
      <c r="A42" s="29"/>
      <c r="B42" s="11" t="s">
        <v>12</v>
      </c>
      <c r="C42" s="22"/>
      <c r="D42" s="12"/>
      <c r="E42" s="19"/>
      <c r="F42" s="12"/>
      <c r="G42" s="35"/>
      <c r="H42" s="16"/>
      <c r="I42" s="5"/>
    </row>
    <row r="43" spans="1:9" ht="15.75" thickBot="1" x14ac:dyDescent="0.3">
      <c r="A43" s="29"/>
      <c r="B43" s="9"/>
      <c r="C43" s="17" t="s">
        <v>17</v>
      </c>
      <c r="D43" s="1" t="s">
        <v>18</v>
      </c>
      <c r="E43" s="1" t="s">
        <v>5</v>
      </c>
      <c r="F43" s="52" t="s">
        <v>0</v>
      </c>
      <c r="G43" s="7">
        <f>Alusparameetrid!Y30</f>
        <v>0.6</v>
      </c>
      <c r="H43" s="36">
        <f>IF($F$43="A",$G$43,IF($F$43="B",$G$44,IF($F$43="C",$G$45,IF(F43="D",G46,$G$47))))</f>
        <v>0.9</v>
      </c>
      <c r="I43" s="41"/>
    </row>
    <row r="44" spans="1:9" x14ac:dyDescent="0.2">
      <c r="A44" s="29"/>
      <c r="B44" s="9"/>
      <c r="C44" s="14"/>
      <c r="D44" s="1" t="s">
        <v>19</v>
      </c>
      <c r="E44" s="1" t="s">
        <v>4</v>
      </c>
      <c r="F44" s="1"/>
      <c r="G44" s="7">
        <f>Alusparameetrid!Y31</f>
        <v>0.8</v>
      </c>
      <c r="H44" s="8"/>
      <c r="I44" s="5"/>
    </row>
    <row r="45" spans="1:9" x14ac:dyDescent="0.2">
      <c r="A45" s="29"/>
      <c r="B45" s="9"/>
      <c r="C45" s="17"/>
      <c r="D45" s="1" t="s">
        <v>72</v>
      </c>
      <c r="E45" s="1" t="s">
        <v>0</v>
      </c>
      <c r="F45" s="5"/>
      <c r="G45" s="79">
        <f>Alusparameetrid!Y32</f>
        <v>0.9</v>
      </c>
      <c r="H45" s="8"/>
      <c r="I45" s="5"/>
    </row>
    <row r="46" spans="1:9" x14ac:dyDescent="0.2">
      <c r="A46" s="29"/>
      <c r="B46" s="9"/>
      <c r="C46" s="17"/>
      <c r="D46" s="1" t="s">
        <v>20</v>
      </c>
      <c r="E46" s="1" t="s">
        <v>11</v>
      </c>
      <c r="F46" s="5"/>
      <c r="G46" s="79">
        <f>Alusparameetrid!Y33</f>
        <v>1</v>
      </c>
      <c r="H46" s="8"/>
      <c r="I46" s="5"/>
    </row>
    <row r="47" spans="1:9" ht="13.5" thickBot="1" x14ac:dyDescent="0.25">
      <c r="A47" s="30"/>
      <c r="B47" s="13"/>
      <c r="C47" s="23"/>
      <c r="D47" s="10" t="s">
        <v>21</v>
      </c>
      <c r="E47" s="10" t="s">
        <v>52</v>
      </c>
      <c r="F47" s="18"/>
      <c r="G47" s="39">
        <f>Alusparameetrid!Y34</f>
        <v>1.2</v>
      </c>
      <c r="H47" s="15"/>
      <c r="I47" s="5"/>
    </row>
    <row r="48" spans="1:9" s="17" customFormat="1" ht="13.5" thickBot="1" x14ac:dyDescent="0.25">
      <c r="A48" s="27" t="s">
        <v>31</v>
      </c>
      <c r="B48" s="24"/>
      <c r="C48" s="24"/>
      <c r="D48" s="12"/>
      <c r="E48" s="19"/>
      <c r="F48" s="19"/>
      <c r="G48" s="6"/>
      <c r="H48" s="8"/>
      <c r="I48" s="5"/>
    </row>
    <row r="49" spans="1:9" s="17" customFormat="1" ht="15.75" thickBot="1" x14ac:dyDescent="0.3">
      <c r="A49" s="29"/>
      <c r="B49" s="11" t="s">
        <v>80</v>
      </c>
      <c r="C49" s="24"/>
      <c r="D49" s="12" t="s">
        <v>1</v>
      </c>
      <c r="E49" s="19" t="s">
        <v>5</v>
      </c>
      <c r="F49" s="52" t="s">
        <v>5</v>
      </c>
      <c r="G49" s="35">
        <f>Alusparameetrid!Y36</f>
        <v>0.8</v>
      </c>
      <c r="H49" s="46">
        <f>IF($F$49="A",$G$49,$G$50)</f>
        <v>0.8</v>
      </c>
      <c r="I49" s="41"/>
    </row>
    <row r="50" spans="1:9" s="17" customFormat="1" ht="13.5" thickBot="1" x14ac:dyDescent="0.25">
      <c r="A50" s="29"/>
      <c r="B50" s="13"/>
      <c r="C50" s="23"/>
      <c r="D50" s="10" t="s">
        <v>3</v>
      </c>
      <c r="E50" s="18" t="s">
        <v>4</v>
      </c>
      <c r="F50" s="18"/>
      <c r="G50" s="48">
        <f>Alusparameetrid!Y37</f>
        <v>1</v>
      </c>
      <c r="H50" s="8"/>
      <c r="I50" s="5"/>
    </row>
    <row r="51" spans="1:9" s="17" customFormat="1" ht="13.5" thickBot="1" x14ac:dyDescent="0.25">
      <c r="A51" s="27" t="s">
        <v>41</v>
      </c>
      <c r="B51" s="24"/>
      <c r="C51" s="22"/>
      <c r="D51" s="12"/>
      <c r="E51" s="19"/>
      <c r="F51" s="12"/>
      <c r="G51" s="35"/>
      <c r="H51" s="16"/>
      <c r="I51" s="5"/>
    </row>
    <row r="52" spans="1:9" ht="15.75" thickBot="1" x14ac:dyDescent="0.3">
      <c r="A52" s="29"/>
      <c r="B52" s="11" t="s">
        <v>32</v>
      </c>
      <c r="C52" s="24"/>
      <c r="D52" s="12" t="s">
        <v>22</v>
      </c>
      <c r="E52" s="19" t="s">
        <v>5</v>
      </c>
      <c r="F52" s="52" t="s">
        <v>0</v>
      </c>
      <c r="G52" s="19">
        <f>Alusparameetrid!Y39</f>
        <v>1.4</v>
      </c>
      <c r="H52" s="46">
        <f>IF($F$52="A",$G$52,IF($F$52="B",$G$53,IF($F$52="C",$G$54,$G$55)))</f>
        <v>0.9</v>
      </c>
      <c r="I52" s="41"/>
    </row>
    <row r="53" spans="1:9" x14ac:dyDescent="0.2">
      <c r="A53" s="29"/>
      <c r="B53" s="9"/>
      <c r="C53" s="17"/>
      <c r="D53" s="1" t="s">
        <v>23</v>
      </c>
      <c r="E53" s="5" t="s">
        <v>4</v>
      </c>
      <c r="F53" s="8"/>
      <c r="G53" s="53">
        <f>Alusparameetrid!Y40</f>
        <v>1</v>
      </c>
      <c r="H53" s="8"/>
      <c r="I53" s="5"/>
    </row>
    <row r="54" spans="1:9" x14ac:dyDescent="0.2">
      <c r="A54" s="29"/>
      <c r="B54" s="9"/>
      <c r="C54" s="17"/>
      <c r="D54" s="1" t="s">
        <v>24</v>
      </c>
      <c r="E54" s="5" t="s">
        <v>0</v>
      </c>
      <c r="F54" s="8"/>
      <c r="G54" s="53">
        <f>Alusparameetrid!Y41</f>
        <v>0.9</v>
      </c>
      <c r="H54" s="8"/>
      <c r="I54" s="5"/>
    </row>
    <row r="55" spans="1:9" x14ac:dyDescent="0.2">
      <c r="A55" s="29"/>
      <c r="B55" s="9"/>
      <c r="C55" s="17"/>
      <c r="D55" s="1" t="s">
        <v>25</v>
      </c>
      <c r="E55" s="5" t="s">
        <v>11</v>
      </c>
      <c r="F55" s="8"/>
      <c r="G55" s="5">
        <f>Alusparameetrid!Y42</f>
        <v>0.7</v>
      </c>
      <c r="H55" s="8"/>
      <c r="I55" s="5"/>
    </row>
    <row r="56" spans="1:9" ht="13.5" thickBot="1" x14ac:dyDescent="0.25">
      <c r="A56" s="29"/>
      <c r="B56" s="9"/>
      <c r="C56" s="17"/>
      <c r="D56" s="1"/>
      <c r="E56" s="5"/>
      <c r="F56" s="8"/>
      <c r="G56" s="5"/>
      <c r="H56" s="8"/>
      <c r="I56" s="5"/>
    </row>
    <row r="57" spans="1:9" ht="13.5" thickBot="1" x14ac:dyDescent="0.25">
      <c r="A57" s="27" t="s">
        <v>26</v>
      </c>
      <c r="B57" s="24"/>
      <c r="C57" s="32"/>
      <c r="D57" s="12"/>
      <c r="E57" s="19"/>
      <c r="F57" s="12"/>
      <c r="G57" s="35"/>
      <c r="H57" s="16"/>
      <c r="I57" s="5"/>
    </row>
    <row r="58" spans="1:9" ht="15.75" thickBot="1" x14ac:dyDescent="0.3">
      <c r="A58" s="29"/>
      <c r="B58" s="58" t="s">
        <v>27</v>
      </c>
      <c r="C58" s="24"/>
      <c r="D58" s="12" t="s">
        <v>28</v>
      </c>
      <c r="E58" s="19" t="s">
        <v>5</v>
      </c>
      <c r="F58" s="52" t="s">
        <v>5</v>
      </c>
      <c r="G58" s="35">
        <f>Alusparameetrid!Y45</f>
        <v>1.2</v>
      </c>
      <c r="H58" s="46">
        <f>IF($F$58="A",$G$58,IF($F$58="B",$G$59,$G$60))</f>
        <v>1.2</v>
      </c>
      <c r="I58" s="41"/>
    </row>
    <row r="59" spans="1:9" x14ac:dyDescent="0.2">
      <c r="A59" s="29"/>
      <c r="B59" s="9"/>
      <c r="C59" s="25"/>
      <c r="D59" s="1" t="s">
        <v>29</v>
      </c>
      <c r="E59" s="5" t="s">
        <v>4</v>
      </c>
      <c r="F59" s="8"/>
      <c r="G59" s="38">
        <f>Alusparameetrid!Y46</f>
        <v>1</v>
      </c>
      <c r="H59" s="8"/>
      <c r="I59" s="5"/>
    </row>
    <row r="60" spans="1:9" ht="13.5" thickBot="1" x14ac:dyDescent="0.25">
      <c r="A60" s="29"/>
      <c r="B60" s="13"/>
      <c r="C60" s="33"/>
      <c r="D60" s="10" t="s">
        <v>30</v>
      </c>
      <c r="E60" s="18" t="s">
        <v>0</v>
      </c>
      <c r="F60" s="15"/>
      <c r="G60" s="37">
        <f>Alusparameetrid!Y47</f>
        <v>0.8</v>
      </c>
      <c r="H60" s="15"/>
      <c r="I60" s="5"/>
    </row>
    <row r="61" spans="1:9" ht="15.75" thickBot="1" x14ac:dyDescent="0.3">
      <c r="A61" s="30"/>
      <c r="B61" s="13"/>
      <c r="C61" s="33" t="s">
        <v>70</v>
      </c>
      <c r="D61" s="10"/>
      <c r="E61" s="18" t="s">
        <v>71</v>
      </c>
      <c r="F61" s="52">
        <v>8</v>
      </c>
      <c r="G61" s="37"/>
      <c r="H61" s="57">
        <f>IF($F$61&gt;25,1.4,IF($F$61&gt;12,1,IF(F61&gt;8,0.8,0.6)))</f>
        <v>0.6</v>
      </c>
      <c r="I61" s="41"/>
    </row>
    <row r="62" spans="1:9" ht="13.5" thickBot="1" x14ac:dyDescent="0.25">
      <c r="A62" s="27" t="s">
        <v>34</v>
      </c>
      <c r="B62" s="24"/>
      <c r="C62" s="32"/>
      <c r="D62" s="12"/>
      <c r="E62" s="19"/>
      <c r="F62" s="12"/>
      <c r="G62" s="35"/>
      <c r="H62" s="8"/>
      <c r="I62" s="5"/>
    </row>
    <row r="63" spans="1:9" ht="13.5" thickBot="1" x14ac:dyDescent="0.25">
      <c r="A63" s="29"/>
      <c r="B63" s="11" t="s">
        <v>33</v>
      </c>
      <c r="C63" s="24"/>
      <c r="D63" s="12" t="s">
        <v>39</v>
      </c>
      <c r="E63" s="24" t="s">
        <v>9</v>
      </c>
      <c r="F63" s="52">
        <v>50</v>
      </c>
      <c r="G63" s="99"/>
      <c r="H63" s="16"/>
      <c r="I63" s="5"/>
    </row>
    <row r="64" spans="1:9" ht="15.75" thickBot="1" x14ac:dyDescent="0.3">
      <c r="A64" s="30"/>
      <c r="B64" s="13"/>
      <c r="C64" s="23"/>
      <c r="D64" s="10" t="s">
        <v>97</v>
      </c>
      <c r="E64" s="18" t="s">
        <v>9</v>
      </c>
      <c r="F64" s="52">
        <v>44</v>
      </c>
      <c r="G64" s="82">
        <f>$F$64/F63</f>
        <v>0.88</v>
      </c>
      <c r="H64" s="47">
        <f>IF(G64&gt;1.15,1.1,IF(G64&gt;1,1,IF(G64&gt;0.9,0.8,0.6)))</f>
        <v>0.6</v>
      </c>
      <c r="I64" s="5"/>
    </row>
    <row r="65" spans="1:9" ht="6.75" customHeight="1" x14ac:dyDescent="0.2">
      <c r="A65" s="31"/>
      <c r="B65" s="17"/>
      <c r="C65" s="21"/>
      <c r="D65" s="1"/>
      <c r="E65" s="34"/>
      <c r="F65" s="2"/>
      <c r="G65" s="34"/>
      <c r="H65" s="1"/>
      <c r="I65" s="20"/>
    </row>
    <row r="66" spans="1:9" ht="16.5" thickBot="1" x14ac:dyDescent="0.3">
      <c r="C66" s="17"/>
      <c r="D66" s="1"/>
      <c r="E66" s="93" t="s">
        <v>57</v>
      </c>
      <c r="F66" s="94">
        <f>AVERAGE(H22:H64)</f>
        <v>0.86999999999999988</v>
      </c>
      <c r="G66" s="42" t="s">
        <v>94</v>
      </c>
      <c r="H66" s="95">
        <f>INT(F66*H20)</f>
        <v>34</v>
      </c>
    </row>
    <row r="67" spans="1:9" ht="16.5" thickBot="1" x14ac:dyDescent="0.3">
      <c r="G67" s="96" t="s">
        <v>95</v>
      </c>
      <c r="H67" s="97">
        <f>ROUND(H66/10,0)*10</f>
        <v>30</v>
      </c>
      <c r="I67" s="106" t="str">
        <f>IF(AND(H35&lt;=1,H67&gt;50),"Ülekäikude lahendus ei vasta piirkiirusele!","")</f>
        <v/>
      </c>
    </row>
    <row r="69" spans="1:9" x14ac:dyDescent="0.2">
      <c r="F69" s="4" t="s">
        <v>92</v>
      </c>
      <c r="G69" s="90">
        <f>MIN(G22:G64)</f>
        <v>0.6</v>
      </c>
    </row>
    <row r="70" spans="1:9" x14ac:dyDescent="0.2">
      <c r="C70" s="21"/>
      <c r="D70" s="2"/>
      <c r="E70" s="1"/>
      <c r="F70" s="4" t="s">
        <v>93</v>
      </c>
      <c r="G70" s="90">
        <f>MAX(G22:G64)</f>
        <v>1.4</v>
      </c>
      <c r="I70" s="40"/>
    </row>
    <row r="71" spans="1:9" x14ac:dyDescent="0.2">
      <c r="C71" s="21"/>
      <c r="D71" s="2"/>
      <c r="E71" s="1"/>
      <c r="F71" s="1"/>
      <c r="G71" s="1"/>
      <c r="I71" s="40"/>
    </row>
    <row r="72" spans="1:9" x14ac:dyDescent="0.2">
      <c r="C72" s="21"/>
      <c r="D72" s="2"/>
      <c r="E72" s="1"/>
      <c r="F72" s="1"/>
      <c r="G72" s="1"/>
      <c r="H72" s="1"/>
      <c r="I72" s="40"/>
    </row>
  </sheetData>
  <pageMargins left="0.7" right="0.7" top="0.75" bottom="0.75" header="0.3" footer="0.3"/>
  <pageSetup paperSize="9" orientation="portrait" r:id="rId1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I72"/>
  <sheetViews>
    <sheetView workbookViewId="0">
      <pane ySplit="1" topLeftCell="A2" activePane="bottomLeft" state="frozen"/>
      <selection activeCell="F62" sqref="F62"/>
      <selection pane="bottomLeft" activeCell="J56" sqref="J56"/>
    </sheetView>
  </sheetViews>
  <sheetFormatPr defaultColWidth="9.140625" defaultRowHeight="12.75" x14ac:dyDescent="0.2"/>
  <cols>
    <col min="1" max="1" width="3.7109375" style="28" customWidth="1"/>
    <col min="2" max="2" width="3.7109375" style="3" customWidth="1"/>
    <col min="3" max="3" width="27.140625" style="3" customWidth="1"/>
    <col min="4" max="4" width="37.85546875" style="4" bestFit="1" customWidth="1"/>
    <col min="5" max="5" width="5" style="4" customWidth="1"/>
    <col min="6" max="6" width="8.42578125" style="4" customWidth="1"/>
    <col min="7" max="7" width="7.85546875" style="4" customWidth="1"/>
    <col min="8" max="8" width="6.140625" style="4" customWidth="1"/>
    <col min="9" max="9" width="6.140625" style="43" bestFit="1" customWidth="1"/>
    <col min="10" max="10" width="5.5703125" style="3" bestFit="1" customWidth="1"/>
    <col min="11" max="16384" width="9.140625" style="3"/>
  </cols>
  <sheetData>
    <row r="1" spans="1:9" ht="16.5" thickBot="1" x14ac:dyDescent="0.3">
      <c r="A1" s="56" t="s">
        <v>69</v>
      </c>
      <c r="D1" s="3"/>
      <c r="E1" s="3"/>
      <c r="F1" s="3"/>
      <c r="G1" s="1"/>
      <c r="H1" s="45"/>
      <c r="I1" s="5"/>
    </row>
    <row r="2" spans="1:9" x14ac:dyDescent="0.2">
      <c r="B2" s="27" t="s">
        <v>44</v>
      </c>
      <c r="C2" s="24"/>
      <c r="D2" s="89" t="s">
        <v>43</v>
      </c>
      <c r="E2" s="24"/>
      <c r="F2" s="24"/>
      <c r="G2" s="12"/>
      <c r="H2" s="55"/>
      <c r="I2" s="5"/>
    </row>
    <row r="3" spans="1:9" ht="13.5" thickBot="1" x14ac:dyDescent="0.25">
      <c r="B3" s="62" t="s">
        <v>55</v>
      </c>
      <c r="C3" s="17"/>
      <c r="D3" s="1"/>
      <c r="E3" s="17"/>
      <c r="F3" s="17"/>
      <c r="G3" s="1"/>
      <c r="H3" s="44"/>
      <c r="I3" s="5"/>
    </row>
    <row r="4" spans="1:9" ht="15.75" thickBot="1" x14ac:dyDescent="0.3">
      <c r="B4" s="9"/>
      <c r="C4" s="17" t="s">
        <v>45</v>
      </c>
      <c r="D4" s="17" t="s">
        <v>54</v>
      </c>
      <c r="E4" s="1" t="s">
        <v>5</v>
      </c>
      <c r="F4" s="52" t="s">
        <v>52</v>
      </c>
      <c r="G4" s="1">
        <v>5</v>
      </c>
      <c r="H4" s="63">
        <f>IF(F4="A",5,IF(F4="B",4,IF(F4="C",3,IF(F4="D",2,IF(F4="E",2,1)))))</f>
        <v>2</v>
      </c>
      <c r="I4" s="5"/>
    </row>
    <row r="5" spans="1:9" x14ac:dyDescent="0.2">
      <c r="B5" s="9"/>
      <c r="C5" s="17" t="s">
        <v>46</v>
      </c>
      <c r="D5" s="17" t="s">
        <v>6</v>
      </c>
      <c r="E5" s="1" t="s">
        <v>4</v>
      </c>
      <c r="F5" s="17"/>
      <c r="G5" s="1">
        <v>4</v>
      </c>
      <c r="H5" s="44"/>
      <c r="I5" s="5"/>
    </row>
    <row r="6" spans="1:9" x14ac:dyDescent="0.2">
      <c r="B6" s="62" t="s">
        <v>48</v>
      </c>
      <c r="C6" s="17"/>
      <c r="D6" s="17"/>
      <c r="E6" s="1"/>
      <c r="F6" s="17"/>
      <c r="G6" s="1"/>
      <c r="H6" s="44"/>
      <c r="I6" s="5"/>
    </row>
    <row r="7" spans="1:9" x14ac:dyDescent="0.2">
      <c r="B7" s="9"/>
      <c r="C7" s="17" t="s">
        <v>50</v>
      </c>
      <c r="D7" s="17" t="s">
        <v>59</v>
      </c>
      <c r="E7" s="1" t="s">
        <v>0</v>
      </c>
      <c r="F7" s="17"/>
      <c r="G7" s="1">
        <v>3</v>
      </c>
      <c r="H7" s="44"/>
      <c r="I7" s="5"/>
    </row>
    <row r="8" spans="1:9" x14ac:dyDescent="0.2">
      <c r="B8" s="9"/>
      <c r="C8" s="17" t="s">
        <v>47</v>
      </c>
      <c r="D8" s="17" t="s">
        <v>59</v>
      </c>
      <c r="E8" s="1" t="s">
        <v>11</v>
      </c>
      <c r="F8" s="17"/>
      <c r="G8" s="1">
        <v>2</v>
      </c>
      <c r="H8" s="44"/>
      <c r="I8" s="5"/>
    </row>
    <row r="9" spans="1:9" x14ac:dyDescent="0.2">
      <c r="B9" s="9"/>
      <c r="C9" s="17" t="s">
        <v>49</v>
      </c>
      <c r="D9" s="17" t="s">
        <v>7</v>
      </c>
      <c r="E9" s="1" t="s">
        <v>52</v>
      </c>
      <c r="F9" s="17"/>
      <c r="G9" s="1">
        <v>2</v>
      </c>
      <c r="H9" s="44"/>
      <c r="I9" s="5"/>
    </row>
    <row r="10" spans="1:9" ht="13.5" thickBot="1" x14ac:dyDescent="0.25">
      <c r="B10" s="64"/>
      <c r="C10" s="60" t="s">
        <v>51</v>
      </c>
      <c r="D10" s="60" t="s">
        <v>60</v>
      </c>
      <c r="E10" s="61" t="s">
        <v>53</v>
      </c>
      <c r="F10" s="17"/>
      <c r="G10" s="61">
        <v>1</v>
      </c>
      <c r="H10" s="65"/>
      <c r="I10" s="5"/>
    </row>
    <row r="11" spans="1:9" ht="15.75" thickBot="1" x14ac:dyDescent="0.3">
      <c r="B11" s="66"/>
      <c r="C11" s="67"/>
      <c r="D11" s="68" t="s">
        <v>42</v>
      </c>
      <c r="E11" s="67"/>
      <c r="F11" s="52">
        <v>34</v>
      </c>
      <c r="G11" s="98"/>
      <c r="H11" s="69">
        <f>IF(F11&lt;100,1,IF(F11&lt;200,2,IF(F11&lt;600,3,IF(F11&lt;1200,4,IF(F11&lt;2400,5,6)))))</f>
        <v>1</v>
      </c>
      <c r="I11" s="5"/>
    </row>
    <row r="12" spans="1:9" ht="6" customHeight="1" thickBot="1" x14ac:dyDescent="0.25"/>
    <row r="13" spans="1:9" ht="15.75" thickBot="1" x14ac:dyDescent="0.3">
      <c r="B13" s="11"/>
      <c r="C13" s="24" t="s">
        <v>66</v>
      </c>
      <c r="D13" s="24" t="s">
        <v>61</v>
      </c>
      <c r="E13" s="12" t="s">
        <v>5</v>
      </c>
      <c r="F13" s="52" t="s">
        <v>0</v>
      </c>
      <c r="G13" s="12">
        <v>1</v>
      </c>
      <c r="H13" s="46">
        <f>IF(F13="A",1,IF(F13="B",2,IF(F13="C",3,IF(F13="D",4,5))))</f>
        <v>3</v>
      </c>
      <c r="I13" s="5"/>
    </row>
    <row r="14" spans="1:9" x14ac:dyDescent="0.2">
      <c r="B14" s="9"/>
      <c r="C14" s="17"/>
      <c r="D14" s="17" t="s">
        <v>62</v>
      </c>
      <c r="E14" s="1" t="s">
        <v>4</v>
      </c>
      <c r="F14" s="17"/>
      <c r="G14" s="1">
        <v>2</v>
      </c>
      <c r="H14" s="44"/>
      <c r="I14" s="5"/>
    </row>
    <row r="15" spans="1:9" x14ac:dyDescent="0.2">
      <c r="B15" s="9"/>
      <c r="C15" s="17"/>
      <c r="D15" s="17" t="s">
        <v>63</v>
      </c>
      <c r="E15" s="1" t="s">
        <v>0</v>
      </c>
      <c r="F15" s="17"/>
      <c r="G15" s="1">
        <v>3</v>
      </c>
      <c r="H15" s="8"/>
      <c r="I15" s="40"/>
    </row>
    <row r="16" spans="1:9" x14ac:dyDescent="0.2">
      <c r="B16" s="9"/>
      <c r="C16" s="17"/>
      <c r="D16" s="17" t="s">
        <v>65</v>
      </c>
      <c r="E16" s="1" t="s">
        <v>11</v>
      </c>
      <c r="F16" s="17"/>
      <c r="G16" s="1">
        <v>4</v>
      </c>
      <c r="H16" s="8"/>
      <c r="I16" s="40"/>
    </row>
    <row r="17" spans="1:9" ht="13.5" thickBot="1" x14ac:dyDescent="0.25">
      <c r="B17" s="13"/>
      <c r="C17" s="23"/>
      <c r="D17" s="23" t="s">
        <v>64</v>
      </c>
      <c r="E17" s="10" t="s">
        <v>52</v>
      </c>
      <c r="F17" s="23"/>
      <c r="G17" s="10">
        <v>5</v>
      </c>
      <c r="H17" s="15"/>
      <c r="I17" s="40"/>
    </row>
    <row r="18" spans="1:9" ht="5.25" customHeight="1" x14ac:dyDescent="0.2">
      <c r="D18" s="3"/>
      <c r="F18" s="3"/>
      <c r="G18" s="50"/>
      <c r="H18" s="1"/>
      <c r="I18" s="40"/>
    </row>
    <row r="19" spans="1:9" ht="15" x14ac:dyDescent="0.25">
      <c r="D19" s="3"/>
      <c r="E19" s="91" t="s">
        <v>56</v>
      </c>
      <c r="F19" s="92">
        <f>H13*10+MAX(H4,H11)</f>
        <v>32</v>
      </c>
      <c r="G19" s="100" t="s">
        <v>96</v>
      </c>
    </row>
    <row r="20" spans="1:9" ht="15" customHeight="1" thickBot="1" x14ac:dyDescent="0.3">
      <c r="A20" s="56" t="s">
        <v>68</v>
      </c>
      <c r="E20" s="3"/>
      <c r="F20" s="5"/>
      <c r="G20" s="50"/>
      <c r="H20" s="95">
        <f>VLOOKUP(F19,Alusparameetrid!P4:Q28,2,FALSE)</f>
        <v>40</v>
      </c>
      <c r="I20" s="40"/>
    </row>
    <row r="21" spans="1:9" ht="13.5" thickBot="1" x14ac:dyDescent="0.25">
      <c r="A21" s="27" t="s">
        <v>40</v>
      </c>
      <c r="B21" s="24"/>
      <c r="C21" s="24"/>
      <c r="D21" s="24"/>
      <c r="E21" s="24"/>
      <c r="F21" s="12"/>
      <c r="G21" s="54"/>
      <c r="H21" s="16"/>
      <c r="I21" s="40"/>
    </row>
    <row r="22" spans="1:9" ht="15.75" thickBot="1" x14ac:dyDescent="0.3">
      <c r="A22" s="29"/>
      <c r="B22" s="11" t="s">
        <v>38</v>
      </c>
      <c r="C22" s="24"/>
      <c r="D22" s="12">
        <v>1</v>
      </c>
      <c r="E22" s="12" t="s">
        <v>5</v>
      </c>
      <c r="F22" s="52" t="s">
        <v>5</v>
      </c>
      <c r="G22" s="51">
        <f>Alusparameetrid!Y9</f>
        <v>0.8</v>
      </c>
      <c r="H22" s="46">
        <f>IF($F$22="A",$G$22,IF($F$22="B",$G$23,$G$24))</f>
        <v>0.8</v>
      </c>
      <c r="I22" s="40"/>
    </row>
    <row r="23" spans="1:9" x14ac:dyDescent="0.2">
      <c r="A23" s="29"/>
      <c r="B23" s="9"/>
      <c r="C23" s="17"/>
      <c r="D23" s="1">
        <v>2</v>
      </c>
      <c r="E23" s="1" t="s">
        <v>4</v>
      </c>
      <c r="F23" s="17"/>
      <c r="G23" s="7">
        <f>Alusparameetrid!Y10</f>
        <v>1.1000000000000001</v>
      </c>
      <c r="H23" s="8"/>
      <c r="I23" s="40"/>
    </row>
    <row r="24" spans="1:9" ht="13.5" thickBot="1" x14ac:dyDescent="0.25">
      <c r="A24" s="29"/>
      <c r="B24" s="13"/>
      <c r="C24" s="23"/>
      <c r="D24" s="10" t="s">
        <v>37</v>
      </c>
      <c r="E24" s="10" t="s">
        <v>0</v>
      </c>
      <c r="F24" s="10"/>
      <c r="G24" s="39">
        <f>Alusparameetrid!Y11</f>
        <v>1.3</v>
      </c>
      <c r="H24" s="15"/>
      <c r="I24" s="40"/>
    </row>
    <row r="25" spans="1:9" ht="13.5" thickBot="1" x14ac:dyDescent="0.25">
      <c r="A25" s="30"/>
      <c r="B25" s="23"/>
      <c r="C25" s="26"/>
      <c r="D25" s="10"/>
      <c r="E25" s="18"/>
      <c r="F25" s="18"/>
      <c r="G25" s="18"/>
      <c r="H25" s="15"/>
      <c r="I25" s="40"/>
    </row>
    <row r="26" spans="1:9" ht="13.5" thickBot="1" x14ac:dyDescent="0.25">
      <c r="A26" s="27" t="s">
        <v>15</v>
      </c>
      <c r="B26" s="24"/>
      <c r="C26" s="22"/>
      <c r="D26" s="12"/>
      <c r="E26" s="19"/>
      <c r="F26" s="24"/>
      <c r="G26" s="19"/>
      <c r="H26" s="16"/>
      <c r="I26" s="40"/>
    </row>
    <row r="27" spans="1:9" ht="15.75" thickBot="1" x14ac:dyDescent="0.3">
      <c r="A27" s="29"/>
      <c r="B27" s="11" t="s">
        <v>2</v>
      </c>
      <c r="C27" s="24"/>
      <c r="D27" s="12" t="s">
        <v>10</v>
      </c>
      <c r="E27" s="19" t="s">
        <v>5</v>
      </c>
      <c r="F27" s="52" t="s">
        <v>0</v>
      </c>
      <c r="G27" s="49">
        <f>Alusparameetrid!Y14</f>
        <v>1.1000000000000001</v>
      </c>
      <c r="H27" s="46">
        <f>IF($F$27="A",$G$27,IF($F$27="B",$G$28,$G$29))</f>
        <v>1</v>
      </c>
      <c r="I27" s="41"/>
    </row>
    <row r="28" spans="1:9" x14ac:dyDescent="0.2">
      <c r="A28" s="29"/>
      <c r="B28" s="9"/>
      <c r="C28" s="17"/>
      <c r="D28" s="1" t="s">
        <v>8</v>
      </c>
      <c r="E28" s="5" t="s">
        <v>4</v>
      </c>
      <c r="F28" s="1"/>
      <c r="G28" s="6">
        <f>Alusparameetrid!Y15</f>
        <v>0.8</v>
      </c>
      <c r="H28" s="8"/>
      <c r="I28" s="5"/>
    </row>
    <row r="29" spans="1:9" ht="13.5" thickBot="1" x14ac:dyDescent="0.25">
      <c r="A29" s="30"/>
      <c r="B29" s="13" t="s">
        <v>16</v>
      </c>
      <c r="C29" s="23"/>
      <c r="D29" s="10" t="s">
        <v>58</v>
      </c>
      <c r="E29" s="18" t="s">
        <v>0</v>
      </c>
      <c r="F29" s="10"/>
      <c r="G29" s="48">
        <f>Alusparameetrid!Y16</f>
        <v>1</v>
      </c>
      <c r="H29" s="15"/>
      <c r="I29" s="5"/>
    </row>
    <row r="30" spans="1:9" ht="13.5" thickBot="1" x14ac:dyDescent="0.25">
      <c r="A30" s="27" t="s">
        <v>13</v>
      </c>
      <c r="B30" s="24"/>
      <c r="C30" s="22"/>
      <c r="D30" s="12"/>
      <c r="E30" s="19"/>
      <c r="F30" s="12"/>
      <c r="G30" s="6"/>
      <c r="H30" s="8"/>
      <c r="I30" s="5"/>
    </row>
    <row r="31" spans="1:9" ht="15.75" thickBot="1" x14ac:dyDescent="0.3">
      <c r="A31" s="29"/>
      <c r="B31" s="11" t="s">
        <v>14</v>
      </c>
      <c r="C31" s="22"/>
      <c r="D31" s="12" t="s">
        <v>73</v>
      </c>
      <c r="E31" s="19" t="s">
        <v>5</v>
      </c>
      <c r="F31" s="52" t="s">
        <v>11</v>
      </c>
      <c r="G31" s="35">
        <f>Alusparameetrid!Y18</f>
        <v>1.2</v>
      </c>
      <c r="H31" s="46">
        <f>IF($F$31="A",$G$31,IF($F$31="B",$G$32,IF($F$31="C",$G$33,$G$34)))</f>
        <v>0.6</v>
      </c>
      <c r="I31" s="41"/>
    </row>
    <row r="32" spans="1:9" x14ac:dyDescent="0.2">
      <c r="A32" s="29"/>
      <c r="B32" s="9"/>
      <c r="C32" s="14"/>
      <c r="D32" s="1" t="s">
        <v>36</v>
      </c>
      <c r="E32" s="5" t="s">
        <v>4</v>
      </c>
      <c r="F32" s="1"/>
      <c r="G32" s="6">
        <f>Alusparameetrid!Y19</f>
        <v>1</v>
      </c>
      <c r="H32" s="8"/>
      <c r="I32" s="5"/>
    </row>
    <row r="33" spans="1:9" x14ac:dyDescent="0.2">
      <c r="A33" s="29"/>
      <c r="B33" s="9"/>
      <c r="C33" s="14"/>
      <c r="D33" s="1" t="s">
        <v>35</v>
      </c>
      <c r="E33" s="5" t="s">
        <v>0</v>
      </c>
      <c r="F33" s="1"/>
      <c r="G33" s="38">
        <f>Alusparameetrid!Y20</f>
        <v>0.8</v>
      </c>
      <c r="H33" s="8"/>
      <c r="I33" s="5"/>
    </row>
    <row r="34" spans="1:9" ht="13.5" thickBot="1" x14ac:dyDescent="0.25">
      <c r="A34" s="29"/>
      <c r="B34" s="13"/>
      <c r="C34" s="80" t="s">
        <v>74</v>
      </c>
      <c r="D34" s="10" t="s">
        <v>75</v>
      </c>
      <c r="E34" s="18" t="s">
        <v>11</v>
      </c>
      <c r="F34" s="10"/>
      <c r="G34" s="37">
        <f>Alusparameetrid!Y21</f>
        <v>0.6</v>
      </c>
      <c r="H34" s="15"/>
      <c r="I34" s="5"/>
    </row>
    <row r="35" spans="1:9" ht="15.75" thickBot="1" x14ac:dyDescent="0.3">
      <c r="A35" s="29"/>
      <c r="B35" s="11" t="s">
        <v>76</v>
      </c>
      <c r="C35" s="24"/>
      <c r="D35" s="12" t="s">
        <v>78</v>
      </c>
      <c r="E35" s="19" t="s">
        <v>5</v>
      </c>
      <c r="F35" s="52" t="s">
        <v>79</v>
      </c>
      <c r="G35" s="6">
        <f>Alusparameetrid!Y22</f>
        <v>1.4</v>
      </c>
      <c r="H35" s="36">
        <f>IF($F$35="A",$G$35,IF($F$35="B",G36,IF($F$35="C",G37,IF($F$35="D",G38,IF(F35="E",G39,IF(F35="F",G40,$G$41))))))</f>
        <v>1</v>
      </c>
      <c r="I35" s="105" t="str">
        <f>IF(AND(H35&lt;=1,H67&gt;50),"Ülekäikude lahendus ei vasta piirkiirusele!","")</f>
        <v/>
      </c>
    </row>
    <row r="36" spans="1:9" ht="15" x14ac:dyDescent="0.25">
      <c r="A36" s="29"/>
      <c r="B36" s="9"/>
      <c r="C36" s="17"/>
      <c r="D36" s="1" t="s">
        <v>77</v>
      </c>
      <c r="E36" s="5" t="s">
        <v>4</v>
      </c>
      <c r="F36" s="81"/>
      <c r="G36" s="6">
        <f>Alusparameetrid!Y23</f>
        <v>1.2</v>
      </c>
      <c r="H36" s="63"/>
      <c r="I36" s="41"/>
    </row>
    <row r="37" spans="1:9" x14ac:dyDescent="0.2">
      <c r="A37" s="29"/>
      <c r="B37" s="9"/>
      <c r="C37" s="17"/>
      <c r="D37" s="1" t="s">
        <v>87</v>
      </c>
      <c r="E37" s="5" t="s">
        <v>0</v>
      </c>
      <c r="F37" s="8"/>
      <c r="G37" s="38">
        <f>Alusparameetrid!Y24</f>
        <v>1</v>
      </c>
      <c r="H37" s="8"/>
      <c r="I37" s="5"/>
    </row>
    <row r="38" spans="1:9" x14ac:dyDescent="0.2">
      <c r="A38" s="29"/>
      <c r="B38" s="9"/>
      <c r="C38" s="17"/>
      <c r="D38" s="1" t="s">
        <v>88</v>
      </c>
      <c r="E38" s="5" t="s">
        <v>11</v>
      </c>
      <c r="F38" s="8"/>
      <c r="G38" s="38">
        <f>Alusparameetrid!Y25</f>
        <v>0.9</v>
      </c>
      <c r="H38" s="8"/>
      <c r="I38" s="5"/>
    </row>
    <row r="39" spans="1:9" x14ac:dyDescent="0.2">
      <c r="A39" s="29"/>
      <c r="B39" s="9"/>
      <c r="C39" s="17"/>
      <c r="D39" s="1" t="s">
        <v>89</v>
      </c>
      <c r="E39" s="5" t="s">
        <v>52</v>
      </c>
      <c r="F39" s="8"/>
      <c r="G39" s="38">
        <f>Alusparameetrid!Y26</f>
        <v>0.8</v>
      </c>
      <c r="H39" s="8"/>
      <c r="I39" s="5"/>
    </row>
    <row r="40" spans="1:9" x14ac:dyDescent="0.2">
      <c r="A40" s="29"/>
      <c r="B40" s="9"/>
      <c r="C40" s="17"/>
      <c r="D40" s="1" t="s">
        <v>91</v>
      </c>
      <c r="E40" s="5" t="s">
        <v>53</v>
      </c>
      <c r="F40" s="8"/>
      <c r="G40" s="38">
        <f>Alusparameetrid!Y27</f>
        <v>0.7</v>
      </c>
      <c r="H40" s="8"/>
      <c r="I40" s="5"/>
    </row>
    <row r="41" spans="1:9" ht="13.5" thickBot="1" x14ac:dyDescent="0.25">
      <c r="A41" s="29"/>
      <c r="B41" s="13"/>
      <c r="C41" s="23"/>
      <c r="D41" s="10" t="s">
        <v>90</v>
      </c>
      <c r="E41" s="18" t="s">
        <v>79</v>
      </c>
      <c r="F41" s="15"/>
      <c r="G41" s="48">
        <f>Alusparameetrid!Y28</f>
        <v>1</v>
      </c>
      <c r="H41" s="15"/>
      <c r="I41" s="5"/>
    </row>
    <row r="42" spans="1:9" s="17" customFormat="1" ht="13.5" thickBot="1" x14ac:dyDescent="0.25">
      <c r="A42" s="29"/>
      <c r="B42" s="11" t="s">
        <v>12</v>
      </c>
      <c r="C42" s="22"/>
      <c r="D42" s="12"/>
      <c r="E42" s="19"/>
      <c r="F42" s="12"/>
      <c r="G42" s="35"/>
      <c r="H42" s="16"/>
      <c r="I42" s="5"/>
    </row>
    <row r="43" spans="1:9" ht="15.75" thickBot="1" x14ac:dyDescent="0.3">
      <c r="A43" s="29"/>
      <c r="B43" s="9"/>
      <c r="C43" s="17" t="s">
        <v>17</v>
      </c>
      <c r="D43" s="1" t="s">
        <v>18</v>
      </c>
      <c r="E43" s="1" t="s">
        <v>5</v>
      </c>
      <c r="F43" s="52" t="s">
        <v>5</v>
      </c>
      <c r="G43" s="7">
        <f>Alusparameetrid!Y30</f>
        <v>0.6</v>
      </c>
      <c r="H43" s="36">
        <f>IF($F$43="A",$G$43,IF($F$43="B",$G$44,IF($F$43="C",$G$45,IF(F43="D",G46,$G$47))))</f>
        <v>0.6</v>
      </c>
      <c r="I43" s="41"/>
    </row>
    <row r="44" spans="1:9" x14ac:dyDescent="0.2">
      <c r="A44" s="29"/>
      <c r="B44" s="9"/>
      <c r="C44" s="14"/>
      <c r="D44" s="1" t="s">
        <v>19</v>
      </c>
      <c r="E44" s="1" t="s">
        <v>4</v>
      </c>
      <c r="F44" s="1"/>
      <c r="G44" s="7">
        <f>Alusparameetrid!Y31</f>
        <v>0.8</v>
      </c>
      <c r="H44" s="8"/>
      <c r="I44" s="5"/>
    </row>
    <row r="45" spans="1:9" x14ac:dyDescent="0.2">
      <c r="A45" s="29"/>
      <c r="B45" s="9"/>
      <c r="C45" s="17"/>
      <c r="D45" s="1" t="s">
        <v>72</v>
      </c>
      <c r="E45" s="1" t="s">
        <v>0</v>
      </c>
      <c r="F45" s="5"/>
      <c r="G45" s="79">
        <f>Alusparameetrid!Y32</f>
        <v>0.9</v>
      </c>
      <c r="H45" s="8"/>
      <c r="I45" s="5"/>
    </row>
    <row r="46" spans="1:9" x14ac:dyDescent="0.2">
      <c r="A46" s="29"/>
      <c r="B46" s="9"/>
      <c r="C46" s="17"/>
      <c r="D46" s="1" t="s">
        <v>20</v>
      </c>
      <c r="E46" s="1" t="s">
        <v>11</v>
      </c>
      <c r="F46" s="5"/>
      <c r="G46" s="79">
        <f>Alusparameetrid!Y33</f>
        <v>1</v>
      </c>
      <c r="H46" s="8"/>
      <c r="I46" s="5"/>
    </row>
    <row r="47" spans="1:9" ht="13.5" thickBot="1" x14ac:dyDescent="0.25">
      <c r="A47" s="30"/>
      <c r="B47" s="13"/>
      <c r="C47" s="23"/>
      <c r="D47" s="10" t="s">
        <v>21</v>
      </c>
      <c r="E47" s="10" t="s">
        <v>52</v>
      </c>
      <c r="F47" s="18"/>
      <c r="G47" s="39">
        <f>Alusparameetrid!Y34</f>
        <v>1.2</v>
      </c>
      <c r="H47" s="15"/>
      <c r="I47" s="5"/>
    </row>
    <row r="48" spans="1:9" s="17" customFormat="1" ht="13.5" thickBot="1" x14ac:dyDescent="0.25">
      <c r="A48" s="27" t="s">
        <v>31</v>
      </c>
      <c r="B48" s="24"/>
      <c r="C48" s="24"/>
      <c r="D48" s="12"/>
      <c r="E48" s="19"/>
      <c r="F48" s="19"/>
      <c r="G48" s="6"/>
      <c r="H48" s="8"/>
      <c r="I48" s="5"/>
    </row>
    <row r="49" spans="1:9" s="17" customFormat="1" ht="15.75" thickBot="1" x14ac:dyDescent="0.3">
      <c r="A49" s="29"/>
      <c r="B49" s="11" t="s">
        <v>80</v>
      </c>
      <c r="C49" s="24"/>
      <c r="D49" s="12" t="s">
        <v>1</v>
      </c>
      <c r="E49" s="19" t="s">
        <v>5</v>
      </c>
      <c r="F49" s="52" t="s">
        <v>5</v>
      </c>
      <c r="G49" s="35">
        <f>Alusparameetrid!Y36</f>
        <v>0.8</v>
      </c>
      <c r="H49" s="46">
        <f>IF($F$49="A",$G$49,$G$50)</f>
        <v>0.8</v>
      </c>
      <c r="I49" s="41"/>
    </row>
    <row r="50" spans="1:9" s="17" customFormat="1" ht="13.5" thickBot="1" x14ac:dyDescent="0.25">
      <c r="A50" s="29"/>
      <c r="B50" s="13"/>
      <c r="C50" s="23"/>
      <c r="D50" s="10" t="s">
        <v>3</v>
      </c>
      <c r="E50" s="18" t="s">
        <v>4</v>
      </c>
      <c r="F50" s="18"/>
      <c r="G50" s="48">
        <f>Alusparameetrid!Y37</f>
        <v>1</v>
      </c>
      <c r="H50" s="8"/>
      <c r="I50" s="5"/>
    </row>
    <row r="51" spans="1:9" s="17" customFormat="1" ht="13.5" thickBot="1" x14ac:dyDescent="0.25">
      <c r="A51" s="27" t="s">
        <v>41</v>
      </c>
      <c r="B51" s="24"/>
      <c r="C51" s="22"/>
      <c r="D51" s="12"/>
      <c r="E51" s="19"/>
      <c r="F51" s="12"/>
      <c r="G51" s="35"/>
      <c r="H51" s="16"/>
      <c r="I51" s="5"/>
    </row>
    <row r="52" spans="1:9" ht="15.75" thickBot="1" x14ac:dyDescent="0.3">
      <c r="A52" s="29"/>
      <c r="B52" s="11" t="s">
        <v>32</v>
      </c>
      <c r="C52" s="24"/>
      <c r="D52" s="12" t="s">
        <v>22</v>
      </c>
      <c r="E52" s="19" t="s">
        <v>5</v>
      </c>
      <c r="F52" s="52" t="s">
        <v>11</v>
      </c>
      <c r="G52" s="19">
        <f>Alusparameetrid!Y39</f>
        <v>1.4</v>
      </c>
      <c r="H52" s="46">
        <f>IF($F$52="A",$G$52,IF($F$52="B",$G$53,IF($F$52="C",$G$54,$G$55)))</f>
        <v>0.7</v>
      </c>
      <c r="I52" s="41"/>
    </row>
    <row r="53" spans="1:9" x14ac:dyDescent="0.2">
      <c r="A53" s="29"/>
      <c r="B53" s="9"/>
      <c r="C53" s="17"/>
      <c r="D53" s="1" t="s">
        <v>23</v>
      </c>
      <c r="E53" s="5" t="s">
        <v>4</v>
      </c>
      <c r="F53" s="8"/>
      <c r="G53" s="53">
        <f>Alusparameetrid!Y40</f>
        <v>1</v>
      </c>
      <c r="H53" s="8"/>
      <c r="I53" s="5"/>
    </row>
    <row r="54" spans="1:9" x14ac:dyDescent="0.2">
      <c r="A54" s="29"/>
      <c r="B54" s="9"/>
      <c r="C54" s="17"/>
      <c r="D54" s="1" t="s">
        <v>24</v>
      </c>
      <c r="E54" s="5" t="s">
        <v>0</v>
      </c>
      <c r="F54" s="8"/>
      <c r="G54" s="53">
        <f>Alusparameetrid!Y41</f>
        <v>0.9</v>
      </c>
      <c r="H54" s="8"/>
      <c r="I54" s="5"/>
    </row>
    <row r="55" spans="1:9" x14ac:dyDescent="0.2">
      <c r="A55" s="29"/>
      <c r="B55" s="9"/>
      <c r="C55" s="17"/>
      <c r="D55" s="1" t="s">
        <v>25</v>
      </c>
      <c r="E55" s="5" t="s">
        <v>11</v>
      </c>
      <c r="F55" s="8"/>
      <c r="G55" s="5">
        <f>Alusparameetrid!Y42</f>
        <v>0.7</v>
      </c>
      <c r="H55" s="8"/>
      <c r="I55" s="5"/>
    </row>
    <row r="56" spans="1:9" ht="13.5" thickBot="1" x14ac:dyDescent="0.25">
      <c r="A56" s="29"/>
      <c r="B56" s="9"/>
      <c r="C56" s="17"/>
      <c r="D56" s="1"/>
      <c r="E56" s="5"/>
      <c r="F56" s="8"/>
      <c r="G56" s="5"/>
      <c r="H56" s="8"/>
      <c r="I56" s="5"/>
    </row>
    <row r="57" spans="1:9" ht="13.5" thickBot="1" x14ac:dyDescent="0.25">
      <c r="A57" s="27" t="s">
        <v>26</v>
      </c>
      <c r="B57" s="24"/>
      <c r="C57" s="32"/>
      <c r="D57" s="12"/>
      <c r="E57" s="19"/>
      <c r="F57" s="12"/>
      <c r="G57" s="35"/>
      <c r="H57" s="16"/>
      <c r="I57" s="5"/>
    </row>
    <row r="58" spans="1:9" ht="15.75" thickBot="1" x14ac:dyDescent="0.3">
      <c r="A58" s="29"/>
      <c r="B58" s="58" t="s">
        <v>27</v>
      </c>
      <c r="C58" s="24"/>
      <c r="D58" s="12" t="s">
        <v>28</v>
      </c>
      <c r="E58" s="19" t="s">
        <v>5</v>
      </c>
      <c r="F58" s="52" t="s">
        <v>0</v>
      </c>
      <c r="G58" s="35">
        <f>Alusparameetrid!Y45</f>
        <v>1.2</v>
      </c>
      <c r="H58" s="46">
        <f>IF($F$58="A",$G$58,IF($F$58="B",$G$59,$G$60))</f>
        <v>0.8</v>
      </c>
      <c r="I58" s="41"/>
    </row>
    <row r="59" spans="1:9" x14ac:dyDescent="0.2">
      <c r="A59" s="29"/>
      <c r="B59" s="9"/>
      <c r="C59" s="25"/>
      <c r="D59" s="1" t="s">
        <v>29</v>
      </c>
      <c r="E59" s="5" t="s">
        <v>4</v>
      </c>
      <c r="F59" s="8"/>
      <c r="G59" s="38">
        <f>Alusparameetrid!Y46</f>
        <v>1</v>
      </c>
      <c r="H59" s="8"/>
      <c r="I59" s="5"/>
    </row>
    <row r="60" spans="1:9" ht="13.5" thickBot="1" x14ac:dyDescent="0.25">
      <c r="A60" s="29"/>
      <c r="B60" s="13"/>
      <c r="C60" s="33"/>
      <c r="D60" s="10" t="s">
        <v>30</v>
      </c>
      <c r="E60" s="18" t="s">
        <v>0</v>
      </c>
      <c r="F60" s="15"/>
      <c r="G60" s="37">
        <f>Alusparameetrid!Y47</f>
        <v>0.8</v>
      </c>
      <c r="H60" s="15"/>
      <c r="I60" s="5"/>
    </row>
    <row r="61" spans="1:9" ht="15.75" thickBot="1" x14ac:dyDescent="0.3">
      <c r="A61" s="30"/>
      <c r="B61" s="13"/>
      <c r="C61" s="33" t="s">
        <v>70</v>
      </c>
      <c r="D61" s="10"/>
      <c r="E61" s="18" t="s">
        <v>71</v>
      </c>
      <c r="F61" s="52">
        <v>8</v>
      </c>
      <c r="G61" s="37"/>
      <c r="H61" s="57">
        <f>IF($F$61&gt;25,1.4,IF($F$61&gt;12,1,IF(F61&gt;8,0.8,0.6)))</f>
        <v>0.6</v>
      </c>
      <c r="I61" s="41"/>
    </row>
    <row r="62" spans="1:9" ht="13.5" thickBot="1" x14ac:dyDescent="0.25">
      <c r="A62" s="27" t="s">
        <v>34</v>
      </c>
      <c r="B62" s="24"/>
      <c r="C62" s="32"/>
      <c r="D62" s="12"/>
      <c r="E62" s="19"/>
      <c r="F62" s="12"/>
      <c r="G62" s="35"/>
      <c r="H62" s="8"/>
      <c r="I62" s="5"/>
    </row>
    <row r="63" spans="1:9" ht="13.5" thickBot="1" x14ac:dyDescent="0.25">
      <c r="A63" s="29"/>
      <c r="B63" s="11" t="s">
        <v>33</v>
      </c>
      <c r="C63" s="24"/>
      <c r="D63" s="12" t="s">
        <v>39</v>
      </c>
      <c r="E63" s="24" t="s">
        <v>9</v>
      </c>
      <c r="F63" s="52">
        <v>50</v>
      </c>
      <c r="G63" s="99"/>
      <c r="H63" s="16"/>
      <c r="I63" s="5"/>
    </row>
    <row r="64" spans="1:9" ht="15.75" thickBot="1" x14ac:dyDescent="0.3">
      <c r="A64" s="30"/>
      <c r="B64" s="13"/>
      <c r="C64" s="23"/>
      <c r="D64" s="10" t="s">
        <v>97</v>
      </c>
      <c r="E64" s="18" t="s">
        <v>9</v>
      </c>
      <c r="F64" s="52">
        <v>48</v>
      </c>
      <c r="G64" s="82">
        <f>$F$64/F63</f>
        <v>0.96</v>
      </c>
      <c r="H64" s="47">
        <f>IF(G64&gt;1.15,1.1,IF(G64&gt;1,1,IF(G64&gt;0.9,0.8,0.6)))</f>
        <v>0.8</v>
      </c>
      <c r="I64" s="5"/>
    </row>
    <row r="65" spans="1:9" ht="6.75" customHeight="1" x14ac:dyDescent="0.2">
      <c r="A65" s="31"/>
      <c r="B65" s="17"/>
      <c r="C65" s="21"/>
      <c r="D65" s="1"/>
      <c r="E65" s="34"/>
      <c r="F65" s="2"/>
      <c r="G65" s="34"/>
      <c r="H65" s="1"/>
      <c r="I65" s="20"/>
    </row>
    <row r="66" spans="1:9" ht="16.5" thickBot="1" x14ac:dyDescent="0.3">
      <c r="C66" s="17"/>
      <c r="D66" s="1"/>
      <c r="E66" s="93" t="s">
        <v>57</v>
      </c>
      <c r="F66" s="94">
        <f>AVERAGE(H22:H64)</f>
        <v>0.76999999999999991</v>
      </c>
      <c r="G66" s="42" t="s">
        <v>94</v>
      </c>
      <c r="H66" s="95">
        <f>INT(F66*H20)</f>
        <v>30</v>
      </c>
    </row>
    <row r="67" spans="1:9" ht="16.5" thickBot="1" x14ac:dyDescent="0.3">
      <c r="G67" s="96" t="s">
        <v>95</v>
      </c>
      <c r="H67" s="97">
        <f>ROUND(H66/10,0)*10</f>
        <v>30</v>
      </c>
      <c r="I67" s="106" t="str">
        <f>IF(AND(H35&lt;=1,H67&gt;50),"Ülekäikude lahendus ei vasta piirkiirusele!","")</f>
        <v/>
      </c>
    </row>
    <row r="69" spans="1:9" x14ac:dyDescent="0.2">
      <c r="F69" s="4" t="s">
        <v>92</v>
      </c>
      <c r="G69" s="90">
        <f>MIN(G22:G64)</f>
        <v>0.6</v>
      </c>
    </row>
    <row r="70" spans="1:9" x14ac:dyDescent="0.2">
      <c r="C70" s="21"/>
      <c r="D70" s="2"/>
      <c r="E70" s="1"/>
      <c r="F70" s="4" t="s">
        <v>93</v>
      </c>
      <c r="G70" s="90">
        <f>MAX(G22:G64)</f>
        <v>1.4</v>
      </c>
      <c r="I70" s="40"/>
    </row>
    <row r="71" spans="1:9" x14ac:dyDescent="0.2">
      <c r="C71" s="21"/>
      <c r="D71" s="2"/>
      <c r="E71" s="1"/>
      <c r="F71" s="1"/>
      <c r="G71" s="1"/>
      <c r="I71" s="40"/>
    </row>
    <row r="72" spans="1:9" x14ac:dyDescent="0.2">
      <c r="C72" s="21"/>
      <c r="D72" s="2"/>
      <c r="E72" s="1"/>
      <c r="F72" s="1"/>
      <c r="G72" s="1"/>
      <c r="H72" s="1"/>
      <c r="I72" s="40"/>
    </row>
  </sheetData>
  <pageMargins left="0.7" right="0.7" top="0.75" bottom="0.75" header="0.3" footer="0.3"/>
  <pageSetup paperSize="9" orientation="portrait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2:Y72"/>
  <sheetViews>
    <sheetView tabSelected="1" workbookViewId="0">
      <selection activeCell="AA22" sqref="AA22"/>
    </sheetView>
  </sheetViews>
  <sheetFormatPr defaultRowHeight="15" x14ac:dyDescent="0.25"/>
  <cols>
    <col min="1" max="1" width="17.28515625" bestFit="1" customWidth="1"/>
    <col min="2" max="2" width="30.85546875" bestFit="1" customWidth="1"/>
    <col min="3" max="3" width="10.85546875" style="59" bestFit="1" customWidth="1"/>
    <col min="4" max="4" width="14.140625" bestFit="1" customWidth="1"/>
    <col min="5" max="5" width="6.5703125" bestFit="1" customWidth="1"/>
    <col min="6" max="6" width="12.140625" bestFit="1" customWidth="1"/>
    <col min="7" max="9" width="3.85546875" customWidth="1"/>
    <col min="10" max="14" width="3.5703125" customWidth="1"/>
    <col min="15" max="15" width="4.5703125" customWidth="1"/>
    <col min="16" max="17" width="4.140625" customWidth="1"/>
    <col min="19" max="19" width="12" bestFit="1" customWidth="1"/>
    <col min="20" max="20" width="33.42578125" bestFit="1" customWidth="1"/>
  </cols>
  <sheetData>
    <row r="2" spans="1:25" x14ac:dyDescent="0.25">
      <c r="B2" s="3"/>
      <c r="C2" s="4"/>
      <c r="D2" s="3"/>
      <c r="E2" s="3"/>
      <c r="F2" s="3"/>
      <c r="G2" s="3"/>
      <c r="H2" s="3"/>
    </row>
    <row r="3" spans="1:25" ht="158.25" thickBot="1" x14ac:dyDescent="0.3">
      <c r="B3" s="3"/>
      <c r="C3" s="4"/>
      <c r="D3" s="70" t="s">
        <v>83</v>
      </c>
      <c r="E3" s="70" t="s">
        <v>84</v>
      </c>
      <c r="F3" s="70" t="s">
        <v>85</v>
      </c>
      <c r="G3" s="70" t="s">
        <v>86</v>
      </c>
      <c r="H3" s="70" t="s">
        <v>64</v>
      </c>
      <c r="I3" s="72"/>
      <c r="J3" s="70" t="s">
        <v>61</v>
      </c>
      <c r="K3" s="70" t="s">
        <v>62</v>
      </c>
      <c r="L3" s="70" t="s">
        <v>63</v>
      </c>
      <c r="M3" s="70" t="s">
        <v>65</v>
      </c>
      <c r="N3" s="70" t="s">
        <v>64</v>
      </c>
      <c r="S3" s="59"/>
      <c r="T3" s="59"/>
    </row>
    <row r="4" spans="1:25" ht="15.75" thickBot="1" x14ac:dyDescent="0.3">
      <c r="A4" t="s">
        <v>45</v>
      </c>
      <c r="B4" s="17" t="s">
        <v>54</v>
      </c>
      <c r="C4" s="1">
        <v>5</v>
      </c>
      <c r="D4" s="71">
        <f t="shared" ref="D4:H7" si="0">$C4*10+D$9</f>
        <v>51</v>
      </c>
      <c r="E4" s="71">
        <f t="shared" si="0"/>
        <v>52</v>
      </c>
      <c r="F4" s="71">
        <f t="shared" si="0"/>
        <v>53</v>
      </c>
      <c r="G4" s="71">
        <f t="shared" si="0"/>
        <v>54</v>
      </c>
      <c r="H4" s="71">
        <f t="shared" si="0"/>
        <v>55</v>
      </c>
      <c r="J4" s="75">
        <v>40</v>
      </c>
      <c r="K4" s="75">
        <v>45</v>
      </c>
      <c r="L4" s="77">
        <v>50</v>
      </c>
      <c r="M4" s="77">
        <v>55</v>
      </c>
      <c r="N4" s="77">
        <v>65</v>
      </c>
      <c r="P4" s="83">
        <v>11</v>
      </c>
      <c r="Q4" s="84">
        <f>J8</f>
        <v>20</v>
      </c>
      <c r="T4" s="17"/>
    </row>
    <row r="5" spans="1:25" ht="15.75" thickBot="1" x14ac:dyDescent="0.3">
      <c r="A5" t="s">
        <v>46</v>
      </c>
      <c r="B5" s="17" t="s">
        <v>6</v>
      </c>
      <c r="C5" s="1">
        <v>4</v>
      </c>
      <c r="D5" s="71">
        <f t="shared" si="0"/>
        <v>41</v>
      </c>
      <c r="E5" s="71">
        <f t="shared" si="0"/>
        <v>42</v>
      </c>
      <c r="F5" s="71">
        <f t="shared" si="0"/>
        <v>43</v>
      </c>
      <c r="G5" s="71">
        <f t="shared" si="0"/>
        <v>44</v>
      </c>
      <c r="H5" s="71">
        <f t="shared" si="0"/>
        <v>45</v>
      </c>
      <c r="J5" s="75">
        <v>40</v>
      </c>
      <c r="K5" s="75">
        <v>45</v>
      </c>
      <c r="L5" s="77">
        <v>50</v>
      </c>
      <c r="M5" s="77">
        <v>50</v>
      </c>
      <c r="N5" s="77">
        <v>50</v>
      </c>
      <c r="P5" s="85">
        <v>12</v>
      </c>
      <c r="Q5" s="86">
        <f>K8</f>
        <v>25</v>
      </c>
      <c r="T5" s="17"/>
    </row>
    <row r="6" spans="1:25" ht="15.75" thickBot="1" x14ac:dyDescent="0.3">
      <c r="A6" t="s">
        <v>50</v>
      </c>
      <c r="B6" s="17" t="s">
        <v>81</v>
      </c>
      <c r="C6" s="1">
        <v>3</v>
      </c>
      <c r="D6" s="71">
        <f t="shared" si="0"/>
        <v>31</v>
      </c>
      <c r="E6" s="71">
        <f t="shared" si="0"/>
        <v>32</v>
      </c>
      <c r="F6" s="71">
        <f t="shared" si="0"/>
        <v>33</v>
      </c>
      <c r="G6" s="71">
        <f t="shared" si="0"/>
        <v>34</v>
      </c>
      <c r="H6" s="71">
        <f t="shared" si="0"/>
        <v>35</v>
      </c>
      <c r="J6" s="75">
        <v>40</v>
      </c>
      <c r="K6" s="75">
        <v>40</v>
      </c>
      <c r="L6" s="75">
        <v>45</v>
      </c>
      <c r="M6" s="75">
        <v>50</v>
      </c>
      <c r="N6" s="75">
        <v>50</v>
      </c>
      <c r="P6" s="85">
        <v>13</v>
      </c>
      <c r="Q6" s="86">
        <f>L8</f>
        <v>30</v>
      </c>
      <c r="T6" s="17"/>
    </row>
    <row r="7" spans="1:25" ht="16.5" thickBot="1" x14ac:dyDescent="0.3">
      <c r="A7" t="s">
        <v>49</v>
      </c>
      <c r="B7" s="17" t="s">
        <v>7</v>
      </c>
      <c r="C7" s="1">
        <v>2</v>
      </c>
      <c r="D7" s="71">
        <f t="shared" si="0"/>
        <v>21</v>
      </c>
      <c r="E7" s="71">
        <f t="shared" si="0"/>
        <v>22</v>
      </c>
      <c r="F7" s="71">
        <f t="shared" si="0"/>
        <v>23</v>
      </c>
      <c r="G7" s="71">
        <f t="shared" si="0"/>
        <v>24</v>
      </c>
      <c r="H7" s="71">
        <f t="shared" si="0"/>
        <v>25</v>
      </c>
      <c r="J7" s="78">
        <v>30</v>
      </c>
      <c r="K7" s="73">
        <v>35</v>
      </c>
      <c r="L7" s="73">
        <v>35</v>
      </c>
      <c r="M7" s="74">
        <v>40</v>
      </c>
      <c r="N7" s="75">
        <v>45</v>
      </c>
      <c r="P7" s="85">
        <v>14</v>
      </c>
      <c r="Q7" s="86">
        <f>M8</f>
        <v>30</v>
      </c>
      <c r="T7" s="56" t="s">
        <v>68</v>
      </c>
      <c r="U7" s="3"/>
      <c r="V7" s="3"/>
      <c r="W7" s="4"/>
      <c r="X7" s="3"/>
      <c r="Y7" s="50"/>
    </row>
    <row r="8" spans="1:25" ht="15.75" thickBot="1" x14ac:dyDescent="0.3">
      <c r="A8" t="s">
        <v>67</v>
      </c>
      <c r="B8" s="17" t="s">
        <v>82</v>
      </c>
      <c r="C8" s="1">
        <v>1</v>
      </c>
      <c r="D8" s="71">
        <f>$C8*10+D9</f>
        <v>11</v>
      </c>
      <c r="E8" s="71">
        <f>$C8*10+E9</f>
        <v>12</v>
      </c>
      <c r="F8" s="71">
        <f>$C8*10+F9</f>
        <v>13</v>
      </c>
      <c r="G8" s="71">
        <f>$C8*10+G9</f>
        <v>14</v>
      </c>
      <c r="H8" s="71">
        <f>$C8*10+H9</f>
        <v>15</v>
      </c>
      <c r="J8" s="76">
        <v>20</v>
      </c>
      <c r="K8" s="76">
        <v>25</v>
      </c>
      <c r="L8" s="78">
        <v>30</v>
      </c>
      <c r="M8" s="78">
        <v>30</v>
      </c>
      <c r="N8" s="74">
        <v>40</v>
      </c>
      <c r="P8" s="87">
        <v>15</v>
      </c>
      <c r="Q8" s="88">
        <f>N8</f>
        <v>40</v>
      </c>
      <c r="T8" s="27" t="s">
        <v>40</v>
      </c>
      <c r="U8" s="24"/>
      <c r="V8" s="24"/>
      <c r="W8" s="24"/>
      <c r="X8" s="24"/>
      <c r="Y8" s="54"/>
    </row>
    <row r="9" spans="1:25" s="59" customFormat="1" x14ac:dyDescent="0.25">
      <c r="B9" s="1"/>
      <c r="C9" s="4"/>
      <c r="D9" s="59">
        <v>1</v>
      </c>
      <c r="E9" s="59">
        <v>2</v>
      </c>
      <c r="F9" s="59">
        <v>3</v>
      </c>
      <c r="G9" s="59">
        <v>4</v>
      </c>
      <c r="H9" s="59">
        <v>5</v>
      </c>
      <c r="P9" s="83">
        <v>21</v>
      </c>
      <c r="Q9" s="84">
        <f>J7</f>
        <v>30</v>
      </c>
      <c r="T9" s="29"/>
      <c r="U9" s="11" t="s">
        <v>38</v>
      </c>
      <c r="V9" s="24"/>
      <c r="W9" s="12">
        <v>1</v>
      </c>
      <c r="X9" s="12" t="s">
        <v>5</v>
      </c>
      <c r="Y9" s="107">
        <v>0.8</v>
      </c>
    </row>
    <row r="10" spans="1:25" x14ac:dyDescent="0.25">
      <c r="P10" s="85">
        <v>22</v>
      </c>
      <c r="Q10" s="86">
        <f>K7</f>
        <v>35</v>
      </c>
      <c r="T10" s="29"/>
      <c r="U10" s="9"/>
      <c r="V10" s="17"/>
      <c r="W10" s="1">
        <v>2</v>
      </c>
      <c r="X10" s="1" t="s">
        <v>4</v>
      </c>
      <c r="Y10" s="108">
        <v>1.1000000000000001</v>
      </c>
    </row>
    <row r="11" spans="1:25" ht="15.75" thickBot="1" x14ac:dyDescent="0.3">
      <c r="P11" s="85">
        <v>23</v>
      </c>
      <c r="Q11" s="86">
        <f>L7</f>
        <v>35</v>
      </c>
      <c r="T11" s="29"/>
      <c r="U11" s="13"/>
      <c r="V11" s="23"/>
      <c r="W11" s="10" t="s">
        <v>37</v>
      </c>
      <c r="X11" s="10" t="s">
        <v>0</v>
      </c>
      <c r="Y11" s="109">
        <v>1.3</v>
      </c>
    </row>
    <row r="12" spans="1:25" ht="15.75" thickBot="1" x14ac:dyDescent="0.3">
      <c r="P12" s="85">
        <v>24</v>
      </c>
      <c r="Q12" s="86">
        <f>M7</f>
        <v>40</v>
      </c>
      <c r="T12" s="30"/>
      <c r="U12" s="23"/>
      <c r="V12" s="26"/>
      <c r="W12" s="10"/>
      <c r="X12" s="18"/>
      <c r="Y12" s="18"/>
    </row>
    <row r="13" spans="1:25" ht="15.75" thickBot="1" x14ac:dyDescent="0.3">
      <c r="P13" s="87">
        <v>25</v>
      </c>
      <c r="Q13" s="88">
        <f>N7</f>
        <v>45</v>
      </c>
      <c r="T13" s="27" t="s">
        <v>15</v>
      </c>
      <c r="U13" s="24"/>
      <c r="V13" s="22"/>
      <c r="W13" s="12"/>
      <c r="X13" s="19"/>
      <c r="Y13" s="19"/>
    </row>
    <row r="14" spans="1:25" x14ac:dyDescent="0.25">
      <c r="P14" s="83">
        <v>31</v>
      </c>
      <c r="Q14" s="84">
        <f>J6</f>
        <v>40</v>
      </c>
      <c r="T14" s="29"/>
      <c r="U14" s="11" t="s">
        <v>2</v>
      </c>
      <c r="V14" s="24"/>
      <c r="W14" s="12" t="s">
        <v>10</v>
      </c>
      <c r="X14" s="19" t="s">
        <v>5</v>
      </c>
      <c r="Y14" s="107">
        <v>1.1000000000000001</v>
      </c>
    </row>
    <row r="15" spans="1:25" x14ac:dyDescent="0.25">
      <c r="P15" s="85">
        <v>32</v>
      </c>
      <c r="Q15" s="86">
        <f>K6</f>
        <v>40</v>
      </c>
      <c r="T15" s="29"/>
      <c r="U15" s="9"/>
      <c r="V15" s="17"/>
      <c r="W15" s="1" t="s">
        <v>8</v>
      </c>
      <c r="X15" s="5" t="s">
        <v>4</v>
      </c>
      <c r="Y15" s="108">
        <v>0.8</v>
      </c>
    </row>
    <row r="16" spans="1:25" ht="15.75" thickBot="1" x14ac:dyDescent="0.3">
      <c r="A16" s="103" t="s">
        <v>127</v>
      </c>
      <c r="P16" s="85">
        <v>33</v>
      </c>
      <c r="Q16" s="86">
        <f>L6</f>
        <v>45</v>
      </c>
      <c r="T16" s="30"/>
      <c r="U16" s="13" t="s">
        <v>16</v>
      </c>
      <c r="V16" s="23"/>
      <c r="W16" s="10" t="s">
        <v>58</v>
      </c>
      <c r="X16" s="18" t="s">
        <v>0</v>
      </c>
      <c r="Y16" s="110">
        <v>1</v>
      </c>
    </row>
    <row r="17" spans="1:25" ht="15.75" thickBot="1" x14ac:dyDescent="0.3">
      <c r="A17" s="103" t="s">
        <v>128</v>
      </c>
      <c r="P17" s="85">
        <v>34</v>
      </c>
      <c r="Q17" s="86">
        <f>M6</f>
        <v>50</v>
      </c>
      <c r="T17" s="27" t="s">
        <v>13</v>
      </c>
      <c r="U17" s="24"/>
      <c r="V17" s="22"/>
      <c r="W17" s="12"/>
      <c r="X17" s="19"/>
      <c r="Y17" s="6"/>
    </row>
    <row r="18" spans="1:25" x14ac:dyDescent="0.25">
      <c r="P18" s="87">
        <v>35</v>
      </c>
      <c r="Q18" s="88">
        <f>N6</f>
        <v>50</v>
      </c>
      <c r="T18" s="29"/>
      <c r="U18" s="11" t="s">
        <v>14</v>
      </c>
      <c r="V18" s="22"/>
      <c r="W18" s="12" t="s">
        <v>73</v>
      </c>
      <c r="X18" s="19" t="s">
        <v>5</v>
      </c>
      <c r="Y18" s="111">
        <v>1.2</v>
      </c>
    </row>
    <row r="19" spans="1:25" x14ac:dyDescent="0.25">
      <c r="P19" s="83">
        <v>41</v>
      </c>
      <c r="Q19" s="84">
        <f>J5</f>
        <v>40</v>
      </c>
      <c r="T19" s="29"/>
      <c r="U19" s="9"/>
      <c r="V19" s="14"/>
      <c r="W19" s="1" t="s">
        <v>36</v>
      </c>
      <c r="X19" s="5" t="s">
        <v>4</v>
      </c>
      <c r="Y19" s="108">
        <v>1</v>
      </c>
    </row>
    <row r="20" spans="1:25" x14ac:dyDescent="0.25">
      <c r="A20" s="103" t="s">
        <v>99</v>
      </c>
      <c r="B20" s="103" t="s">
        <v>100</v>
      </c>
      <c r="C20" s="104" t="s">
        <v>101</v>
      </c>
      <c r="D20" t="s">
        <v>129</v>
      </c>
      <c r="E20" s="101" t="s">
        <v>130</v>
      </c>
      <c r="F20" s="101" t="s">
        <v>131</v>
      </c>
      <c r="P20" s="85">
        <v>42</v>
      </c>
      <c r="Q20" s="86">
        <f>K5</f>
        <v>45</v>
      </c>
      <c r="T20" s="29"/>
      <c r="U20" s="9"/>
      <c r="V20" s="14"/>
      <c r="W20" s="1" t="s">
        <v>35</v>
      </c>
      <c r="X20" s="5" t="s">
        <v>0</v>
      </c>
      <c r="Y20" s="112">
        <v>0.8</v>
      </c>
    </row>
    <row r="21" spans="1:25" ht="15.75" thickBot="1" x14ac:dyDescent="0.3">
      <c r="A21" s="101" t="s">
        <v>102</v>
      </c>
      <c r="B21">
        <f t="shared" ref="B21:B45" ca="1" si="1">INDIRECT("'"&amp;A21&amp;"'!H66")</f>
        <v>38</v>
      </c>
      <c r="C21" s="104">
        <f t="shared" ref="C21:C45" ca="1" si="2">INDIRECT("'"&amp;A21&amp;"'!H67")</f>
        <v>40</v>
      </c>
      <c r="D21">
        <f t="shared" ref="D21:D45" ca="1" si="3">INDIRECT("'"&amp;A21&amp;"'!f64")</f>
        <v>51</v>
      </c>
      <c r="E21" s="116">
        <v>34.663437320067302</v>
      </c>
      <c r="F21" s="116"/>
      <c r="P21" s="85">
        <v>43</v>
      </c>
      <c r="Q21" s="86">
        <f>L5</f>
        <v>50</v>
      </c>
      <c r="T21" s="29"/>
      <c r="U21" s="13"/>
      <c r="V21" s="80" t="s">
        <v>74</v>
      </c>
      <c r="W21" s="10" t="s">
        <v>75</v>
      </c>
      <c r="X21" s="18" t="s">
        <v>11</v>
      </c>
      <c r="Y21" s="109">
        <v>0.6</v>
      </c>
    </row>
    <row r="22" spans="1:25" x14ac:dyDescent="0.25">
      <c r="A22" s="101" t="s">
        <v>103</v>
      </c>
      <c r="B22" s="101">
        <f t="shared" ca="1" si="1"/>
        <v>34</v>
      </c>
      <c r="C22" s="104">
        <f t="shared" ca="1" si="2"/>
        <v>30</v>
      </c>
      <c r="D22" s="101">
        <f t="shared" ca="1" si="3"/>
        <v>57</v>
      </c>
      <c r="E22" s="116">
        <v>48.405509066849</v>
      </c>
      <c r="F22" s="116">
        <v>46.756138638486703</v>
      </c>
      <c r="G22" s="101"/>
      <c r="P22" s="85">
        <v>44</v>
      </c>
      <c r="Q22" s="86">
        <f>M5</f>
        <v>50</v>
      </c>
      <c r="T22" s="29"/>
      <c r="U22" s="11" t="s">
        <v>76</v>
      </c>
      <c r="V22" s="24"/>
      <c r="W22" s="12" t="s">
        <v>78</v>
      </c>
      <c r="X22" s="19" t="s">
        <v>5</v>
      </c>
      <c r="Y22" s="108">
        <v>1.4</v>
      </c>
    </row>
    <row r="23" spans="1:25" x14ac:dyDescent="0.25">
      <c r="A23" s="101" t="s">
        <v>104</v>
      </c>
      <c r="B23" s="101">
        <f t="shared" ca="1" si="1"/>
        <v>34</v>
      </c>
      <c r="C23" s="104">
        <f t="shared" ca="1" si="2"/>
        <v>30</v>
      </c>
      <c r="D23" s="101">
        <f t="shared" ca="1" si="3"/>
        <v>55</v>
      </c>
      <c r="E23" s="116">
        <v>40.384838474839</v>
      </c>
      <c r="F23" s="116">
        <v>42.118180364984099</v>
      </c>
      <c r="G23" s="101"/>
      <c r="P23" s="87">
        <v>45</v>
      </c>
      <c r="Q23" s="88">
        <f>N5</f>
        <v>50</v>
      </c>
      <c r="T23" s="29"/>
      <c r="U23" s="9"/>
      <c r="V23" s="17"/>
      <c r="W23" s="1" t="s">
        <v>77</v>
      </c>
      <c r="X23" s="5" t="s">
        <v>4</v>
      </c>
      <c r="Y23" s="108">
        <v>1.2</v>
      </c>
    </row>
    <row r="24" spans="1:25" x14ac:dyDescent="0.25">
      <c r="A24" s="101" t="s">
        <v>105</v>
      </c>
      <c r="B24" s="101">
        <f t="shared" ca="1" si="1"/>
        <v>41</v>
      </c>
      <c r="C24" s="104">
        <f t="shared" ca="1" si="2"/>
        <v>40</v>
      </c>
      <c r="D24" s="101">
        <f t="shared" ca="1" si="3"/>
        <v>53</v>
      </c>
      <c r="E24" s="116">
        <v>45.548170623691298</v>
      </c>
      <c r="F24" s="116"/>
      <c r="G24" s="101"/>
      <c r="P24" s="83">
        <v>51</v>
      </c>
      <c r="Q24" s="84">
        <f>J4</f>
        <v>40</v>
      </c>
      <c r="T24" s="29"/>
      <c r="U24" s="9"/>
      <c r="V24" s="17"/>
      <c r="W24" s="1" t="s">
        <v>87</v>
      </c>
      <c r="X24" s="5" t="s">
        <v>0</v>
      </c>
      <c r="Y24" s="112">
        <v>1</v>
      </c>
    </row>
    <row r="25" spans="1:25" x14ac:dyDescent="0.25">
      <c r="A25" s="101" t="s">
        <v>106</v>
      </c>
      <c r="B25" s="101">
        <f t="shared" ca="1" si="1"/>
        <v>49</v>
      </c>
      <c r="C25" s="104">
        <f t="shared" ca="1" si="2"/>
        <v>50</v>
      </c>
      <c r="D25" s="101">
        <f t="shared" ca="1" si="3"/>
        <v>57</v>
      </c>
      <c r="E25" s="116">
        <v>40.328246741131998</v>
      </c>
      <c r="F25" s="116">
        <v>42.295749896691198</v>
      </c>
      <c r="G25" s="101"/>
      <c r="P25" s="85">
        <v>52</v>
      </c>
      <c r="Q25" s="86">
        <f>K4</f>
        <v>45</v>
      </c>
      <c r="T25" s="29"/>
      <c r="U25" s="9"/>
      <c r="V25" s="17"/>
      <c r="W25" s="1" t="s">
        <v>88</v>
      </c>
      <c r="X25" s="5" t="s">
        <v>11</v>
      </c>
      <c r="Y25" s="112">
        <v>0.9</v>
      </c>
    </row>
    <row r="26" spans="1:25" x14ac:dyDescent="0.25">
      <c r="A26" s="101" t="s">
        <v>107</v>
      </c>
      <c r="B26" s="101">
        <f t="shared" ca="1" si="1"/>
        <v>46</v>
      </c>
      <c r="C26" s="104">
        <f t="shared" ca="1" si="2"/>
        <v>50</v>
      </c>
      <c r="D26" s="101">
        <f t="shared" ca="1" si="3"/>
        <v>57</v>
      </c>
      <c r="E26" s="116">
        <v>48.253713113682998</v>
      </c>
      <c r="F26" s="116">
        <v>48.490379421524104</v>
      </c>
      <c r="G26" s="101"/>
      <c r="P26" s="85">
        <v>53</v>
      </c>
      <c r="Q26" s="86">
        <f>L4</f>
        <v>50</v>
      </c>
      <c r="T26" s="29"/>
      <c r="U26" s="9"/>
      <c r="V26" s="17"/>
      <c r="W26" s="1" t="s">
        <v>89</v>
      </c>
      <c r="X26" s="5" t="s">
        <v>52</v>
      </c>
      <c r="Y26" s="112">
        <v>0.8</v>
      </c>
    </row>
    <row r="27" spans="1:25" x14ac:dyDescent="0.25">
      <c r="A27" s="101" t="s">
        <v>108</v>
      </c>
      <c r="B27" s="101">
        <f t="shared" ca="1" si="1"/>
        <v>40</v>
      </c>
      <c r="C27" s="104">
        <f t="shared" ca="1" si="2"/>
        <v>40</v>
      </c>
      <c r="D27" s="101">
        <f t="shared" ca="1" si="3"/>
        <v>47</v>
      </c>
      <c r="E27" s="116">
        <v>36.604595006293998</v>
      </c>
      <c r="F27" s="116">
        <v>38.214654549768902</v>
      </c>
      <c r="G27" s="101"/>
      <c r="P27" s="85">
        <v>54</v>
      </c>
      <c r="Q27" s="86">
        <f>M4</f>
        <v>55</v>
      </c>
      <c r="T27" s="29"/>
      <c r="U27" s="9"/>
      <c r="V27" s="17"/>
      <c r="W27" s="1" t="s">
        <v>91</v>
      </c>
      <c r="X27" s="5" t="s">
        <v>53</v>
      </c>
      <c r="Y27" s="112">
        <v>0.7</v>
      </c>
    </row>
    <row r="28" spans="1:25" ht="15.75" thickBot="1" x14ac:dyDescent="0.3">
      <c r="A28" s="101" t="s">
        <v>109</v>
      </c>
      <c r="B28" s="101">
        <f t="shared" ca="1" si="1"/>
        <v>37</v>
      </c>
      <c r="C28" s="104">
        <f t="shared" ca="1" si="2"/>
        <v>40</v>
      </c>
      <c r="D28" s="101">
        <f t="shared" ca="1" si="3"/>
        <v>55</v>
      </c>
      <c r="E28" s="116">
        <v>28.881595724124502</v>
      </c>
      <c r="F28" s="116">
        <v>31.869813492167602</v>
      </c>
      <c r="G28" s="101"/>
      <c r="P28" s="87">
        <v>55</v>
      </c>
      <c r="Q28" s="88">
        <f>N4</f>
        <v>65</v>
      </c>
      <c r="T28" s="29"/>
      <c r="U28" s="13"/>
      <c r="V28" s="23"/>
      <c r="W28" s="10" t="s">
        <v>90</v>
      </c>
      <c r="X28" s="18" t="s">
        <v>79</v>
      </c>
      <c r="Y28" s="110">
        <v>1</v>
      </c>
    </row>
    <row r="29" spans="1:25" x14ac:dyDescent="0.25">
      <c r="A29" s="101" t="s">
        <v>110</v>
      </c>
      <c r="B29" s="101">
        <f t="shared" ca="1" si="1"/>
        <v>40</v>
      </c>
      <c r="C29" s="104">
        <f t="shared" ca="1" si="2"/>
        <v>40</v>
      </c>
      <c r="D29" s="101">
        <f t="shared" ca="1" si="3"/>
        <v>52</v>
      </c>
      <c r="E29" s="116">
        <v>27.861814909967698</v>
      </c>
      <c r="F29" s="116">
        <v>30.2629458166763</v>
      </c>
      <c r="G29" s="101"/>
      <c r="T29" s="29"/>
      <c r="U29" s="11" t="s">
        <v>12</v>
      </c>
      <c r="V29" s="22"/>
      <c r="W29" s="12"/>
      <c r="X29" s="19"/>
      <c r="Y29" s="35"/>
    </row>
    <row r="30" spans="1:25" x14ac:dyDescent="0.25">
      <c r="A30" s="101" t="s">
        <v>111</v>
      </c>
      <c r="B30" s="101">
        <f t="shared" ca="1" si="1"/>
        <v>21</v>
      </c>
      <c r="C30" s="104">
        <f t="shared" ca="1" si="2"/>
        <v>20</v>
      </c>
      <c r="D30" s="101">
        <f t="shared" ca="1" si="3"/>
        <v>23</v>
      </c>
      <c r="E30" s="116">
        <v>17.929078721106801</v>
      </c>
      <c r="F30" s="116">
        <v>17.854617452671601</v>
      </c>
      <c r="G30" s="101"/>
      <c r="T30" s="29"/>
      <c r="U30" s="9"/>
      <c r="V30" s="17" t="s">
        <v>17</v>
      </c>
      <c r="W30" s="1" t="s">
        <v>18</v>
      </c>
      <c r="X30" s="1" t="s">
        <v>5</v>
      </c>
      <c r="Y30" s="108">
        <v>0.6</v>
      </c>
    </row>
    <row r="31" spans="1:25" x14ac:dyDescent="0.25">
      <c r="A31" s="101" t="s">
        <v>112</v>
      </c>
      <c r="B31" s="101">
        <f t="shared" ca="1" si="1"/>
        <v>47</v>
      </c>
      <c r="C31" s="104">
        <f t="shared" ca="1" si="2"/>
        <v>50</v>
      </c>
      <c r="D31" s="101">
        <f t="shared" ca="1" si="3"/>
        <v>52</v>
      </c>
      <c r="E31" s="116">
        <v>27.182653541655601</v>
      </c>
      <c r="F31" s="116">
        <v>30.278992185647201</v>
      </c>
      <c r="G31" s="101"/>
      <c r="T31" s="29"/>
      <c r="U31" s="9"/>
      <c r="V31" s="14"/>
      <c r="W31" s="1" t="s">
        <v>19</v>
      </c>
      <c r="X31" s="1" t="s">
        <v>4</v>
      </c>
      <c r="Y31" s="108">
        <v>0.8</v>
      </c>
    </row>
    <row r="32" spans="1:25" x14ac:dyDescent="0.25">
      <c r="A32" s="101" t="s">
        <v>113</v>
      </c>
      <c r="B32" s="101">
        <f t="shared" ca="1" si="1"/>
        <v>35</v>
      </c>
      <c r="C32" s="104">
        <f t="shared" ca="1" si="2"/>
        <v>40</v>
      </c>
      <c r="D32" s="101">
        <f t="shared" ca="1" si="3"/>
        <v>46</v>
      </c>
      <c r="E32" s="116">
        <v>27.182653541655601</v>
      </c>
      <c r="F32" s="116">
        <v>30.278992185647201</v>
      </c>
      <c r="G32" s="101"/>
      <c r="T32" s="29"/>
      <c r="U32" s="9"/>
      <c r="V32" s="17"/>
      <c r="W32" s="1" t="s">
        <v>72</v>
      </c>
      <c r="X32" s="1" t="s">
        <v>0</v>
      </c>
      <c r="Y32" s="112">
        <v>0.9</v>
      </c>
    </row>
    <row r="33" spans="1:25" x14ac:dyDescent="0.25">
      <c r="A33" s="101" t="s">
        <v>114</v>
      </c>
      <c r="B33" s="101">
        <f t="shared" ca="1" si="1"/>
        <v>35</v>
      </c>
      <c r="C33" s="104">
        <f t="shared" ca="1" si="2"/>
        <v>40</v>
      </c>
      <c r="D33" s="101">
        <f t="shared" ca="1" si="3"/>
        <v>49</v>
      </c>
      <c r="E33" s="116">
        <v>25.654173726074099</v>
      </c>
      <c r="F33" s="116">
        <v>33.7809984230149</v>
      </c>
      <c r="G33" s="101"/>
      <c r="T33" s="29"/>
      <c r="U33" s="9"/>
      <c r="V33" s="17"/>
      <c r="W33" s="1" t="s">
        <v>20</v>
      </c>
      <c r="X33" s="1" t="s">
        <v>11</v>
      </c>
      <c r="Y33" s="112">
        <v>1</v>
      </c>
    </row>
    <row r="34" spans="1:25" ht="15.75" thickBot="1" x14ac:dyDescent="0.3">
      <c r="A34" s="101" t="s">
        <v>115</v>
      </c>
      <c r="B34" s="101">
        <f t="shared" ca="1" si="1"/>
        <v>26</v>
      </c>
      <c r="C34" s="104">
        <f t="shared" ca="1" si="2"/>
        <v>30</v>
      </c>
      <c r="D34" s="101">
        <f t="shared" ca="1" si="3"/>
        <v>40</v>
      </c>
      <c r="E34" s="116">
        <v>19.0853812544911</v>
      </c>
      <c r="F34" s="116">
        <v>21.7091833825117</v>
      </c>
      <c r="G34" s="101"/>
      <c r="T34" s="30"/>
      <c r="U34" s="13"/>
      <c r="V34" s="23"/>
      <c r="W34" s="10" t="s">
        <v>21</v>
      </c>
      <c r="X34" s="10" t="s">
        <v>52</v>
      </c>
      <c r="Y34" s="109">
        <v>1.2</v>
      </c>
    </row>
    <row r="35" spans="1:25" ht="15.75" thickBot="1" x14ac:dyDescent="0.3">
      <c r="A35" s="101" t="s">
        <v>116</v>
      </c>
      <c r="B35" s="101">
        <f t="shared" ca="1" si="1"/>
        <v>41</v>
      </c>
      <c r="C35" s="104">
        <f t="shared" ca="1" si="2"/>
        <v>40</v>
      </c>
      <c r="D35" s="101">
        <f t="shared" ca="1" si="3"/>
        <v>57</v>
      </c>
      <c r="E35" s="116">
        <v>38.387078730596102</v>
      </c>
      <c r="F35" s="116">
        <v>42.687018087974401</v>
      </c>
      <c r="G35" s="101"/>
      <c r="T35" s="27" t="s">
        <v>31</v>
      </c>
      <c r="U35" s="24"/>
      <c r="V35" s="24"/>
      <c r="W35" s="12"/>
      <c r="X35" s="19"/>
      <c r="Y35" s="6"/>
    </row>
    <row r="36" spans="1:25" x14ac:dyDescent="0.25">
      <c r="A36" s="101" t="s">
        <v>117</v>
      </c>
      <c r="B36" s="101">
        <f t="shared" ca="1" si="1"/>
        <v>35</v>
      </c>
      <c r="C36" s="104">
        <f t="shared" ca="1" si="2"/>
        <v>40</v>
      </c>
      <c r="D36" s="101">
        <f t="shared" ca="1" si="3"/>
        <v>51</v>
      </c>
      <c r="E36" s="116">
        <v>37.710943931118301</v>
      </c>
      <c r="F36" s="116">
        <v>34.083543263543397</v>
      </c>
      <c r="G36" s="101"/>
      <c r="T36" s="29"/>
      <c r="U36" s="11" t="s">
        <v>80</v>
      </c>
      <c r="V36" s="24"/>
      <c r="W36" s="12" t="s">
        <v>1</v>
      </c>
      <c r="X36" s="19" t="s">
        <v>5</v>
      </c>
      <c r="Y36" s="111">
        <v>0.8</v>
      </c>
    </row>
    <row r="37" spans="1:25" ht="15.75" thickBot="1" x14ac:dyDescent="0.3">
      <c r="A37" s="101" t="s">
        <v>118</v>
      </c>
      <c r="B37" s="101">
        <f t="shared" ca="1" si="1"/>
        <v>26</v>
      </c>
      <c r="C37" s="104">
        <f t="shared" ca="1" si="2"/>
        <v>30</v>
      </c>
      <c r="D37" s="101">
        <f t="shared" ca="1" si="3"/>
        <v>53</v>
      </c>
      <c r="E37" s="116">
        <v>32.165611978073798</v>
      </c>
      <c r="F37" s="116">
        <v>24.556943046104902</v>
      </c>
      <c r="G37" s="101"/>
      <c r="T37" s="29"/>
      <c r="U37" s="13"/>
      <c r="V37" s="23"/>
      <c r="W37" s="10" t="s">
        <v>3</v>
      </c>
      <c r="X37" s="18" t="s">
        <v>4</v>
      </c>
      <c r="Y37" s="110">
        <v>1</v>
      </c>
    </row>
    <row r="38" spans="1:25" ht="15.75" thickBot="1" x14ac:dyDescent="0.3">
      <c r="A38" s="101" t="s">
        <v>119</v>
      </c>
      <c r="B38" s="101">
        <f t="shared" ca="1" si="1"/>
        <v>49</v>
      </c>
      <c r="C38" s="104">
        <f t="shared" ca="1" si="2"/>
        <v>50</v>
      </c>
      <c r="D38" s="101">
        <f t="shared" ca="1" si="3"/>
        <v>54</v>
      </c>
      <c r="E38" s="116">
        <v>29.828308552749199</v>
      </c>
      <c r="F38" s="116">
        <v>30.2817864781304</v>
      </c>
      <c r="G38" s="101"/>
      <c r="T38" s="27" t="s">
        <v>41</v>
      </c>
      <c r="U38" s="24"/>
      <c r="V38" s="22"/>
      <c r="W38" s="12"/>
      <c r="X38" s="19"/>
      <c r="Y38" s="35"/>
    </row>
    <row r="39" spans="1:25" x14ac:dyDescent="0.25">
      <c r="A39" s="101" t="s">
        <v>120</v>
      </c>
      <c r="B39" s="101">
        <f t="shared" ca="1" si="1"/>
        <v>35</v>
      </c>
      <c r="C39" s="104">
        <f t="shared" ca="1" si="2"/>
        <v>40</v>
      </c>
      <c r="D39" s="101">
        <f t="shared" ca="1" si="3"/>
        <v>54</v>
      </c>
      <c r="E39" s="116">
        <v>30.2372050027328</v>
      </c>
      <c r="F39" s="116">
        <v>25.370941392742001</v>
      </c>
      <c r="G39" s="101"/>
      <c r="T39" s="29"/>
      <c r="U39" s="11" t="s">
        <v>32</v>
      </c>
      <c r="V39" s="24"/>
      <c r="W39" s="12" t="s">
        <v>22</v>
      </c>
      <c r="X39" s="19" t="s">
        <v>5</v>
      </c>
      <c r="Y39" s="113">
        <v>1.4</v>
      </c>
    </row>
    <row r="40" spans="1:25" x14ac:dyDescent="0.25">
      <c r="A40" s="101" t="s">
        <v>121</v>
      </c>
      <c r="B40" s="101">
        <f t="shared" ca="1" si="1"/>
        <v>47</v>
      </c>
      <c r="C40" s="104">
        <f t="shared" ca="1" si="2"/>
        <v>50</v>
      </c>
      <c r="D40" s="101">
        <f t="shared" ca="1" si="3"/>
        <v>58</v>
      </c>
      <c r="E40" s="116">
        <v>43.009288289632401</v>
      </c>
      <c r="F40" s="116">
        <v>34.929436099155197</v>
      </c>
      <c r="G40" s="101"/>
      <c r="T40" s="29"/>
      <c r="U40" s="9"/>
      <c r="V40" s="17"/>
      <c r="W40" s="1" t="s">
        <v>23</v>
      </c>
      <c r="X40" s="5" t="s">
        <v>4</v>
      </c>
      <c r="Y40" s="114">
        <v>1</v>
      </c>
    </row>
    <row r="41" spans="1:25" x14ac:dyDescent="0.25">
      <c r="A41" s="101" t="s">
        <v>122</v>
      </c>
      <c r="B41" s="101">
        <f t="shared" ca="1" si="1"/>
        <v>30</v>
      </c>
      <c r="C41" s="104">
        <f t="shared" ca="1" si="2"/>
        <v>30</v>
      </c>
      <c r="D41" s="101">
        <f t="shared" ca="1" si="3"/>
        <v>51</v>
      </c>
      <c r="E41" s="116">
        <v>20.060824980903998</v>
      </c>
      <c r="F41" s="116">
        <v>19.330899229819501</v>
      </c>
      <c r="G41" s="101"/>
      <c r="T41" s="29"/>
      <c r="U41" s="9"/>
      <c r="V41" s="17"/>
      <c r="W41" s="1" t="s">
        <v>24</v>
      </c>
      <c r="X41" s="5" t="s">
        <v>0</v>
      </c>
      <c r="Y41" s="114">
        <v>0.9</v>
      </c>
    </row>
    <row r="42" spans="1:25" x14ac:dyDescent="0.25">
      <c r="A42" s="101" t="s">
        <v>123</v>
      </c>
      <c r="B42" s="101">
        <f t="shared" ca="1" si="1"/>
        <v>40</v>
      </c>
      <c r="C42" s="104">
        <f t="shared" ca="1" si="2"/>
        <v>40</v>
      </c>
      <c r="D42" s="101">
        <f t="shared" ca="1" si="3"/>
        <v>55</v>
      </c>
      <c r="E42" s="116">
        <v>32.286436849826799</v>
      </c>
      <c r="F42" s="116">
        <v>30.593861169244601</v>
      </c>
      <c r="G42" s="101"/>
      <c r="T42" s="29"/>
      <c r="U42" s="9"/>
      <c r="V42" s="17"/>
      <c r="W42" s="1" t="s">
        <v>25</v>
      </c>
      <c r="X42" s="5" t="s">
        <v>11</v>
      </c>
      <c r="Y42" s="115">
        <v>0.7</v>
      </c>
    </row>
    <row r="43" spans="1:25" ht="15.75" thickBot="1" x14ac:dyDescent="0.3">
      <c r="A43" s="101" t="s">
        <v>124</v>
      </c>
      <c r="B43" s="101">
        <f t="shared" ca="1" si="1"/>
        <v>52</v>
      </c>
      <c r="C43" s="104">
        <f t="shared" ca="1" si="2"/>
        <v>50</v>
      </c>
      <c r="D43" s="101">
        <f t="shared" ca="1" si="3"/>
        <v>61</v>
      </c>
      <c r="E43" s="116">
        <v>50.0847932036136</v>
      </c>
      <c r="F43" s="116">
        <v>48.098236037466698</v>
      </c>
      <c r="G43" s="101"/>
      <c r="T43" s="29"/>
      <c r="U43" s="9"/>
      <c r="V43" s="17"/>
      <c r="W43" s="1"/>
      <c r="X43" s="5"/>
      <c r="Y43" s="5"/>
    </row>
    <row r="44" spans="1:25" ht="15.75" thickBot="1" x14ac:dyDescent="0.3">
      <c r="A44" s="101" t="s">
        <v>125</v>
      </c>
      <c r="B44" s="101">
        <f t="shared" ca="1" si="1"/>
        <v>34</v>
      </c>
      <c r="C44" s="104">
        <f t="shared" ca="1" si="2"/>
        <v>30</v>
      </c>
      <c r="D44" s="101">
        <f t="shared" ca="1" si="3"/>
        <v>44</v>
      </c>
      <c r="E44" s="116">
        <v>30.091572591269902</v>
      </c>
      <c r="F44" s="116">
        <v>38.258652474768098</v>
      </c>
      <c r="G44" s="101"/>
      <c r="T44" s="27" t="s">
        <v>26</v>
      </c>
      <c r="U44" s="24"/>
      <c r="V44" s="32"/>
      <c r="W44" s="12"/>
      <c r="X44" s="19"/>
      <c r="Y44" s="35"/>
    </row>
    <row r="45" spans="1:25" x14ac:dyDescent="0.25">
      <c r="A45" s="101" t="s">
        <v>126</v>
      </c>
      <c r="B45" s="101">
        <f t="shared" ca="1" si="1"/>
        <v>30</v>
      </c>
      <c r="C45" s="104">
        <f t="shared" ca="1" si="2"/>
        <v>30</v>
      </c>
      <c r="D45" s="101">
        <f t="shared" ca="1" si="3"/>
        <v>48</v>
      </c>
      <c r="E45" s="116">
        <v>19.225026803580299</v>
      </c>
      <c r="F45" s="116"/>
      <c r="G45" s="101"/>
      <c r="T45" s="29"/>
      <c r="U45" s="58" t="s">
        <v>27</v>
      </c>
      <c r="V45" s="24"/>
      <c r="W45" s="12" t="s">
        <v>28</v>
      </c>
      <c r="X45" s="19" t="s">
        <v>5</v>
      </c>
      <c r="Y45" s="111">
        <v>1.2</v>
      </c>
    </row>
    <row r="46" spans="1:25" x14ac:dyDescent="0.25">
      <c r="T46" s="29"/>
      <c r="U46" s="9"/>
      <c r="V46" s="25"/>
      <c r="W46" s="1" t="s">
        <v>29</v>
      </c>
      <c r="X46" s="5" t="s">
        <v>4</v>
      </c>
      <c r="Y46" s="112">
        <v>1</v>
      </c>
    </row>
    <row r="47" spans="1:25" ht="15.75" thickBot="1" x14ac:dyDescent="0.3">
      <c r="T47" s="29"/>
      <c r="U47" s="13"/>
      <c r="V47" s="33"/>
      <c r="W47" s="10" t="s">
        <v>30</v>
      </c>
      <c r="X47" s="18" t="s">
        <v>0</v>
      </c>
      <c r="Y47" s="109">
        <v>0.8</v>
      </c>
    </row>
    <row r="48" spans="1:25" ht="15.75" thickBot="1" x14ac:dyDescent="0.3">
      <c r="B48" s="101"/>
      <c r="T48" s="30"/>
      <c r="U48" s="13"/>
      <c r="V48" s="33"/>
      <c r="W48" s="10"/>
      <c r="X48" s="18"/>
      <c r="Y48" s="37"/>
    </row>
    <row r="49" spans="2:2" x14ac:dyDescent="0.25">
      <c r="B49" s="101"/>
    </row>
    <row r="50" spans="2:2" x14ac:dyDescent="0.25">
      <c r="B50" s="101"/>
    </row>
    <row r="51" spans="2:2" x14ac:dyDescent="0.25">
      <c r="B51" s="101"/>
    </row>
    <row r="52" spans="2:2" x14ac:dyDescent="0.25">
      <c r="B52" s="101"/>
    </row>
    <row r="53" spans="2:2" x14ac:dyDescent="0.25">
      <c r="B53" s="101"/>
    </row>
    <row r="54" spans="2:2" x14ac:dyDescent="0.25">
      <c r="B54" s="101"/>
    </row>
    <row r="55" spans="2:2" x14ac:dyDescent="0.25">
      <c r="B55" s="101"/>
    </row>
    <row r="56" spans="2:2" x14ac:dyDescent="0.25">
      <c r="B56" s="101"/>
    </row>
    <row r="57" spans="2:2" x14ac:dyDescent="0.25">
      <c r="B57" s="101"/>
    </row>
    <row r="58" spans="2:2" x14ac:dyDescent="0.25">
      <c r="B58" s="101"/>
    </row>
    <row r="59" spans="2:2" x14ac:dyDescent="0.25">
      <c r="B59" s="101"/>
    </row>
    <row r="60" spans="2:2" x14ac:dyDescent="0.25">
      <c r="B60" s="101"/>
    </row>
    <row r="61" spans="2:2" x14ac:dyDescent="0.25">
      <c r="B61" s="101"/>
    </row>
    <row r="62" spans="2:2" x14ac:dyDescent="0.25">
      <c r="B62" s="101"/>
    </row>
    <row r="63" spans="2:2" x14ac:dyDescent="0.25">
      <c r="B63" s="101"/>
    </row>
    <row r="64" spans="2:2" x14ac:dyDescent="0.25">
      <c r="B64" s="101"/>
    </row>
    <row r="65" spans="2:2" x14ac:dyDescent="0.25">
      <c r="B65" s="101"/>
    </row>
    <row r="66" spans="2:2" x14ac:dyDescent="0.25">
      <c r="B66" s="101"/>
    </row>
    <row r="67" spans="2:2" x14ac:dyDescent="0.25">
      <c r="B67" s="101"/>
    </row>
    <row r="68" spans="2:2" x14ac:dyDescent="0.25">
      <c r="B68" s="101"/>
    </row>
    <row r="69" spans="2:2" x14ac:dyDescent="0.25">
      <c r="B69" s="101"/>
    </row>
    <row r="70" spans="2:2" x14ac:dyDescent="0.25">
      <c r="B70" s="101"/>
    </row>
    <row r="71" spans="2:2" x14ac:dyDescent="0.25">
      <c r="B71" s="101"/>
    </row>
    <row r="72" spans="2:2" x14ac:dyDescent="0.25">
      <c r="B72" s="10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N72"/>
  <sheetViews>
    <sheetView workbookViewId="0">
      <pane ySplit="1" topLeftCell="A23" activePane="bottomLeft" state="frozen"/>
      <selection pane="bottomLeft" activeCell="K19" sqref="K19"/>
    </sheetView>
  </sheetViews>
  <sheetFormatPr defaultColWidth="9.140625" defaultRowHeight="12.75" x14ac:dyDescent="0.2"/>
  <cols>
    <col min="1" max="1" width="3.7109375" style="28" customWidth="1"/>
    <col min="2" max="2" width="3.7109375" style="3" customWidth="1"/>
    <col min="3" max="3" width="27.140625" style="3" customWidth="1"/>
    <col min="4" max="4" width="37.85546875" style="4" bestFit="1" customWidth="1"/>
    <col min="5" max="5" width="5" style="4" customWidth="1"/>
    <col min="6" max="6" width="8.42578125" style="4" customWidth="1"/>
    <col min="7" max="7" width="7.85546875" style="4" customWidth="1"/>
    <col min="8" max="8" width="6.140625" style="4" customWidth="1"/>
    <col min="9" max="9" width="6.140625" style="43" bestFit="1" customWidth="1"/>
    <col min="10" max="10" width="5.5703125" style="3" bestFit="1" customWidth="1"/>
    <col min="11" max="16384" width="9.140625" style="3"/>
  </cols>
  <sheetData>
    <row r="1" spans="1:9" ht="16.5" thickBot="1" x14ac:dyDescent="0.3">
      <c r="A1" s="56" t="s">
        <v>69</v>
      </c>
      <c r="D1" s="3"/>
      <c r="E1" s="3"/>
      <c r="F1" s="3"/>
      <c r="G1" s="1"/>
      <c r="H1" s="45"/>
      <c r="I1" s="5"/>
    </row>
    <row r="2" spans="1:9" x14ac:dyDescent="0.2">
      <c r="B2" s="27" t="s">
        <v>44</v>
      </c>
      <c r="C2" s="24"/>
      <c r="D2" s="89" t="s">
        <v>43</v>
      </c>
      <c r="E2" s="24"/>
      <c r="F2" s="24"/>
      <c r="G2" s="12"/>
      <c r="H2" s="55"/>
      <c r="I2" s="5"/>
    </row>
    <row r="3" spans="1:9" ht="13.5" thickBot="1" x14ac:dyDescent="0.25">
      <c r="B3" s="62" t="s">
        <v>55</v>
      </c>
      <c r="C3" s="17"/>
      <c r="D3" s="1"/>
      <c r="E3" s="17"/>
      <c r="F3" s="17"/>
      <c r="G3" s="1"/>
      <c r="H3" s="44"/>
      <c r="I3" s="5"/>
    </row>
    <row r="4" spans="1:9" ht="15.75" thickBot="1" x14ac:dyDescent="0.3">
      <c r="B4" s="9"/>
      <c r="C4" s="17" t="s">
        <v>45</v>
      </c>
      <c r="D4" s="17" t="s">
        <v>54</v>
      </c>
      <c r="E4" s="1" t="s">
        <v>5</v>
      </c>
      <c r="F4" s="52" t="s">
        <v>4</v>
      </c>
      <c r="G4" s="1">
        <v>5</v>
      </c>
      <c r="H4" s="63">
        <f>IF(F4="A",5,IF(F4="B",4,IF(F4="C",3,IF(F4="D",2,IF(F4="E",2,1)))))</f>
        <v>4</v>
      </c>
      <c r="I4" s="5"/>
    </row>
    <row r="5" spans="1:9" x14ac:dyDescent="0.2">
      <c r="B5" s="9"/>
      <c r="C5" s="17" t="s">
        <v>46</v>
      </c>
      <c r="D5" s="17" t="s">
        <v>6</v>
      </c>
      <c r="E5" s="1" t="s">
        <v>4</v>
      </c>
      <c r="F5" s="17"/>
      <c r="G5" s="1">
        <v>4</v>
      </c>
      <c r="H5" s="44"/>
      <c r="I5" s="5"/>
    </row>
    <row r="6" spans="1:9" x14ac:dyDescent="0.2">
      <c r="B6" s="62" t="s">
        <v>48</v>
      </c>
      <c r="C6" s="17"/>
      <c r="D6" s="17"/>
      <c r="E6" s="1"/>
      <c r="F6" s="17"/>
      <c r="G6" s="1"/>
      <c r="H6" s="44"/>
      <c r="I6" s="5"/>
    </row>
    <row r="7" spans="1:9" x14ac:dyDescent="0.2">
      <c r="B7" s="9"/>
      <c r="C7" s="17" t="s">
        <v>50</v>
      </c>
      <c r="D7" s="17" t="s">
        <v>59</v>
      </c>
      <c r="E7" s="1" t="s">
        <v>0</v>
      </c>
      <c r="F7" s="17"/>
      <c r="G7" s="1">
        <v>3</v>
      </c>
      <c r="H7" s="44"/>
      <c r="I7" s="5"/>
    </row>
    <row r="8" spans="1:9" x14ac:dyDescent="0.2">
      <c r="B8" s="9"/>
      <c r="C8" s="17" t="s">
        <v>47</v>
      </c>
      <c r="D8" s="17" t="s">
        <v>59</v>
      </c>
      <c r="E8" s="1" t="s">
        <v>11</v>
      </c>
      <c r="F8" s="17"/>
      <c r="G8" s="1">
        <v>2</v>
      </c>
      <c r="H8" s="44"/>
      <c r="I8" s="5"/>
    </row>
    <row r="9" spans="1:9" x14ac:dyDescent="0.2">
      <c r="B9" s="9"/>
      <c r="C9" s="17" t="s">
        <v>49</v>
      </c>
      <c r="D9" s="17" t="s">
        <v>7</v>
      </c>
      <c r="E9" s="1" t="s">
        <v>52</v>
      </c>
      <c r="F9" s="17"/>
      <c r="G9" s="1">
        <v>2</v>
      </c>
      <c r="H9" s="44"/>
      <c r="I9" s="5"/>
    </row>
    <row r="10" spans="1:9" ht="13.5" thickBot="1" x14ac:dyDescent="0.25">
      <c r="B10" s="64"/>
      <c r="C10" s="60" t="s">
        <v>51</v>
      </c>
      <c r="D10" s="60" t="s">
        <v>60</v>
      </c>
      <c r="E10" s="61" t="s">
        <v>53</v>
      </c>
      <c r="F10" s="17"/>
      <c r="G10" s="61">
        <v>1</v>
      </c>
      <c r="H10" s="65"/>
      <c r="I10" s="5"/>
    </row>
    <row r="11" spans="1:9" ht="15.75" thickBot="1" x14ac:dyDescent="0.3">
      <c r="B11" s="66"/>
      <c r="C11" s="67"/>
      <c r="D11" s="68" t="s">
        <v>42</v>
      </c>
      <c r="E11" s="67"/>
      <c r="F11" s="52">
        <v>561</v>
      </c>
      <c r="G11" s="98"/>
      <c r="H11" s="69">
        <f>IF(F11&lt;100,1,IF(F11&lt;200,2,IF(F11&lt;600,3,IF(F11&lt;1200,4,IF(F11&lt;2400,5,6)))))</f>
        <v>3</v>
      </c>
      <c r="I11" s="5"/>
    </row>
    <row r="12" spans="1:9" ht="6" customHeight="1" thickBot="1" x14ac:dyDescent="0.25"/>
    <row r="13" spans="1:9" ht="15.75" thickBot="1" x14ac:dyDescent="0.3">
      <c r="B13" s="11"/>
      <c r="C13" s="24" t="s">
        <v>66</v>
      </c>
      <c r="D13" s="24" t="s">
        <v>61</v>
      </c>
      <c r="E13" s="12" t="s">
        <v>5</v>
      </c>
      <c r="F13" s="52" t="s">
        <v>4</v>
      </c>
      <c r="G13" s="12">
        <v>1</v>
      </c>
      <c r="H13" s="46">
        <f>IF(F13="A",1,IF(F13="B",2,IF(F13="C",3,IF(F13="D",4,5))))</f>
        <v>2</v>
      </c>
      <c r="I13" s="5"/>
    </row>
    <row r="14" spans="1:9" x14ac:dyDescent="0.2">
      <c r="B14" s="9"/>
      <c r="C14" s="17"/>
      <c r="D14" s="17" t="s">
        <v>62</v>
      </c>
      <c r="E14" s="1" t="s">
        <v>4</v>
      </c>
      <c r="F14" s="17"/>
      <c r="G14" s="1">
        <v>2</v>
      </c>
      <c r="H14" s="44"/>
      <c r="I14" s="5"/>
    </row>
    <row r="15" spans="1:9" x14ac:dyDescent="0.2">
      <c r="B15" s="9"/>
      <c r="C15" s="17"/>
      <c r="D15" s="17" t="s">
        <v>63</v>
      </c>
      <c r="E15" s="1" t="s">
        <v>0</v>
      </c>
      <c r="F15" s="17"/>
      <c r="G15" s="1">
        <v>3</v>
      </c>
      <c r="H15" s="8"/>
      <c r="I15" s="40"/>
    </row>
    <row r="16" spans="1:9" x14ac:dyDescent="0.2">
      <c r="B16" s="9"/>
      <c r="C16" s="17"/>
      <c r="D16" s="17" t="s">
        <v>65</v>
      </c>
      <c r="E16" s="1" t="s">
        <v>11</v>
      </c>
      <c r="F16" s="17"/>
      <c r="G16" s="1">
        <v>4</v>
      </c>
      <c r="H16" s="8"/>
      <c r="I16" s="40"/>
    </row>
    <row r="17" spans="1:9" ht="13.5" thickBot="1" x14ac:dyDescent="0.25">
      <c r="B17" s="13"/>
      <c r="C17" s="23"/>
      <c r="D17" s="23" t="s">
        <v>64</v>
      </c>
      <c r="E17" s="10" t="s">
        <v>52</v>
      </c>
      <c r="F17" s="23"/>
      <c r="G17" s="10">
        <v>5</v>
      </c>
      <c r="H17" s="15"/>
      <c r="I17" s="40"/>
    </row>
    <row r="18" spans="1:9" ht="5.25" customHeight="1" x14ac:dyDescent="0.2">
      <c r="D18" s="3"/>
      <c r="F18" s="3"/>
      <c r="G18" s="50"/>
      <c r="H18" s="1"/>
      <c r="I18" s="40"/>
    </row>
    <row r="19" spans="1:9" ht="15" x14ac:dyDescent="0.25">
      <c r="D19" s="3"/>
      <c r="E19" s="91" t="s">
        <v>56</v>
      </c>
      <c r="F19" s="92">
        <f>H13*10+MAX(H4,H11)</f>
        <v>24</v>
      </c>
      <c r="G19" s="100" t="s">
        <v>96</v>
      </c>
    </row>
    <row r="20" spans="1:9" ht="15" customHeight="1" thickBot="1" x14ac:dyDescent="0.3">
      <c r="A20" s="56" t="s">
        <v>68</v>
      </c>
      <c r="E20" s="3"/>
      <c r="F20" s="5"/>
      <c r="G20" s="50"/>
      <c r="H20" s="95">
        <f>VLOOKUP(F19,Alusparameetrid!P4:Q28,2,FALSE)</f>
        <v>40</v>
      </c>
      <c r="I20" s="40"/>
    </row>
    <row r="21" spans="1:9" ht="13.5" thickBot="1" x14ac:dyDescent="0.25">
      <c r="A21" s="27" t="s">
        <v>40</v>
      </c>
      <c r="B21" s="24"/>
      <c r="C21" s="24"/>
      <c r="D21" s="24"/>
      <c r="E21" s="24"/>
      <c r="F21" s="12"/>
      <c r="G21" s="54"/>
      <c r="H21" s="16"/>
      <c r="I21" s="40"/>
    </row>
    <row r="22" spans="1:9" ht="15.75" thickBot="1" x14ac:dyDescent="0.3">
      <c r="A22" s="29"/>
      <c r="B22" s="11" t="s">
        <v>38</v>
      </c>
      <c r="C22" s="24"/>
      <c r="D22" s="12">
        <v>1</v>
      </c>
      <c r="E22" s="12" t="s">
        <v>5</v>
      </c>
      <c r="F22" s="52" t="s">
        <v>5</v>
      </c>
      <c r="G22" s="51">
        <f>Alusparameetrid!Y9</f>
        <v>0.8</v>
      </c>
      <c r="H22" s="46">
        <f>IF($F$22="A",$G$22,IF($F$22="B",$G$23,$G$24))</f>
        <v>0.8</v>
      </c>
      <c r="I22" s="40"/>
    </row>
    <row r="23" spans="1:9" x14ac:dyDescent="0.2">
      <c r="A23" s="29"/>
      <c r="B23" s="9"/>
      <c r="C23" s="17"/>
      <c r="D23" s="1">
        <v>2</v>
      </c>
      <c r="E23" s="1" t="s">
        <v>4</v>
      </c>
      <c r="F23" s="17"/>
      <c r="G23" s="7">
        <f>Alusparameetrid!Y10</f>
        <v>1.1000000000000001</v>
      </c>
      <c r="H23" s="8"/>
      <c r="I23" s="40"/>
    </row>
    <row r="24" spans="1:9" ht="13.5" thickBot="1" x14ac:dyDescent="0.25">
      <c r="A24" s="29"/>
      <c r="B24" s="13"/>
      <c r="C24" s="23"/>
      <c r="D24" s="10" t="s">
        <v>37</v>
      </c>
      <c r="E24" s="10" t="s">
        <v>0</v>
      </c>
      <c r="F24" s="10"/>
      <c r="G24" s="39">
        <f>Alusparameetrid!Y11</f>
        <v>1.3</v>
      </c>
      <c r="H24" s="15"/>
      <c r="I24" s="40"/>
    </row>
    <row r="25" spans="1:9" ht="13.5" thickBot="1" x14ac:dyDescent="0.25">
      <c r="A25" s="30"/>
      <c r="B25" s="23"/>
      <c r="C25" s="26"/>
      <c r="D25" s="10"/>
      <c r="E25" s="18"/>
      <c r="F25" s="18"/>
      <c r="G25" s="18"/>
      <c r="H25" s="15"/>
      <c r="I25" s="40"/>
    </row>
    <row r="26" spans="1:9" ht="13.5" thickBot="1" x14ac:dyDescent="0.25">
      <c r="A26" s="27" t="s">
        <v>15</v>
      </c>
      <c r="B26" s="24"/>
      <c r="C26" s="22"/>
      <c r="D26" s="12"/>
      <c r="E26" s="19"/>
      <c r="F26" s="24"/>
      <c r="G26" s="19"/>
      <c r="H26" s="16"/>
      <c r="I26" s="40"/>
    </row>
    <row r="27" spans="1:9" ht="15.75" thickBot="1" x14ac:dyDescent="0.3">
      <c r="A27" s="29"/>
      <c r="B27" s="11" t="s">
        <v>2</v>
      </c>
      <c r="C27" s="24"/>
      <c r="D27" s="12" t="s">
        <v>10</v>
      </c>
      <c r="E27" s="19" t="s">
        <v>5</v>
      </c>
      <c r="F27" s="52" t="s">
        <v>4</v>
      </c>
      <c r="G27" s="49">
        <f>Alusparameetrid!Y14</f>
        <v>1.1000000000000001</v>
      </c>
      <c r="H27" s="46">
        <f>IF($F$27="A",$G$27,IF($F$27="B",$G$28,$G$29))</f>
        <v>0.8</v>
      </c>
      <c r="I27" s="41"/>
    </row>
    <row r="28" spans="1:9" x14ac:dyDescent="0.2">
      <c r="A28" s="29"/>
      <c r="B28" s="9"/>
      <c r="C28" s="17"/>
      <c r="D28" s="1" t="s">
        <v>8</v>
      </c>
      <c r="E28" s="5" t="s">
        <v>4</v>
      </c>
      <c r="F28" s="1"/>
      <c r="G28" s="6">
        <f>Alusparameetrid!Y15</f>
        <v>0.8</v>
      </c>
      <c r="H28" s="8"/>
      <c r="I28" s="5"/>
    </row>
    <row r="29" spans="1:9" ht="13.5" thickBot="1" x14ac:dyDescent="0.25">
      <c r="A29" s="30"/>
      <c r="B29" s="13" t="s">
        <v>16</v>
      </c>
      <c r="C29" s="23"/>
      <c r="D29" s="10" t="s">
        <v>58</v>
      </c>
      <c r="E29" s="18" t="s">
        <v>0</v>
      </c>
      <c r="F29" s="10"/>
      <c r="G29" s="48">
        <f>Alusparameetrid!Y16</f>
        <v>1</v>
      </c>
      <c r="H29" s="15"/>
      <c r="I29" s="5"/>
    </row>
    <row r="30" spans="1:9" ht="13.5" thickBot="1" x14ac:dyDescent="0.25">
      <c r="A30" s="27" t="s">
        <v>13</v>
      </c>
      <c r="B30" s="24"/>
      <c r="C30" s="22"/>
      <c r="D30" s="12"/>
      <c r="E30" s="19"/>
      <c r="F30" s="12"/>
      <c r="G30" s="6"/>
      <c r="H30" s="8"/>
      <c r="I30" s="5"/>
    </row>
    <row r="31" spans="1:9" ht="15.75" thickBot="1" x14ac:dyDescent="0.3">
      <c r="A31" s="29"/>
      <c r="B31" s="11" t="s">
        <v>14</v>
      </c>
      <c r="C31" s="22"/>
      <c r="D31" s="12" t="s">
        <v>73</v>
      </c>
      <c r="E31" s="19" t="s">
        <v>5</v>
      </c>
      <c r="F31" s="52" t="s">
        <v>4</v>
      </c>
      <c r="G31" s="35">
        <f>Alusparameetrid!Y18</f>
        <v>1.2</v>
      </c>
      <c r="H31" s="46">
        <f>IF($F$31="A",$G$31,IF($F$31="B",$G$32,IF($F$31="C",$G$33,$G$34)))</f>
        <v>1</v>
      </c>
      <c r="I31" s="41"/>
    </row>
    <row r="32" spans="1:9" x14ac:dyDescent="0.2">
      <c r="A32" s="29"/>
      <c r="B32" s="9"/>
      <c r="C32" s="14"/>
      <c r="D32" s="1" t="s">
        <v>36</v>
      </c>
      <c r="E32" s="5" t="s">
        <v>4</v>
      </c>
      <c r="F32" s="1"/>
      <c r="G32" s="6">
        <f>Alusparameetrid!Y19</f>
        <v>1</v>
      </c>
      <c r="H32" s="8"/>
      <c r="I32" s="5"/>
    </row>
    <row r="33" spans="1:14" x14ac:dyDescent="0.2">
      <c r="A33" s="29"/>
      <c r="B33" s="9"/>
      <c r="C33" s="14"/>
      <c r="D33" s="1" t="s">
        <v>35</v>
      </c>
      <c r="E33" s="5" t="s">
        <v>0</v>
      </c>
      <c r="F33" s="1"/>
      <c r="G33" s="38">
        <f>Alusparameetrid!Y20</f>
        <v>0.8</v>
      </c>
      <c r="H33" s="8"/>
      <c r="I33" s="5"/>
    </row>
    <row r="34" spans="1:14" ht="13.5" thickBot="1" x14ac:dyDescent="0.25">
      <c r="A34" s="29"/>
      <c r="B34" s="13"/>
      <c r="C34" s="80" t="s">
        <v>74</v>
      </c>
      <c r="D34" s="10" t="s">
        <v>75</v>
      </c>
      <c r="E34" s="18" t="s">
        <v>11</v>
      </c>
      <c r="F34" s="10"/>
      <c r="G34" s="37">
        <f>Alusparameetrid!Y21</f>
        <v>0.6</v>
      </c>
      <c r="H34" s="15"/>
      <c r="I34" s="5"/>
    </row>
    <row r="35" spans="1:14" ht="15.75" thickBot="1" x14ac:dyDescent="0.3">
      <c r="A35" s="29"/>
      <c r="B35" s="11" t="s">
        <v>76</v>
      </c>
      <c r="C35" s="24"/>
      <c r="D35" s="12" t="s">
        <v>78</v>
      </c>
      <c r="E35" s="19" t="s">
        <v>5</v>
      </c>
      <c r="F35" s="52" t="s">
        <v>79</v>
      </c>
      <c r="G35" s="6">
        <f>Alusparameetrid!Y22</f>
        <v>1.4</v>
      </c>
      <c r="H35" s="36">
        <f>IF($F$35="A",$G$35,IF($F$35="B",G36,IF($F$35="C",G37,IF($F$35="D",G38,IF(F35="E",G39,IF(F35="F",G40,$G$41))))))</f>
        <v>1</v>
      </c>
      <c r="I35" s="105" t="str">
        <f>IF(AND(H35&lt;=1,H67&gt;50),"Ülekäikude lahendus ei vasta piirkiirusele!","")</f>
        <v/>
      </c>
    </row>
    <row r="36" spans="1:14" ht="15" x14ac:dyDescent="0.25">
      <c r="A36" s="29"/>
      <c r="B36" s="9"/>
      <c r="C36" s="17"/>
      <c r="D36" s="1" t="s">
        <v>77</v>
      </c>
      <c r="E36" s="5" t="s">
        <v>4</v>
      </c>
      <c r="F36" s="81"/>
      <c r="G36" s="6">
        <f>Alusparameetrid!Y23</f>
        <v>1.2</v>
      </c>
      <c r="H36" s="63"/>
      <c r="I36" s="41"/>
    </row>
    <row r="37" spans="1:14" x14ac:dyDescent="0.2">
      <c r="A37" s="29"/>
      <c r="B37" s="9"/>
      <c r="C37" s="17"/>
      <c r="D37" s="1" t="s">
        <v>87</v>
      </c>
      <c r="E37" s="5" t="s">
        <v>0</v>
      </c>
      <c r="F37" s="8"/>
      <c r="G37" s="38">
        <f>Alusparameetrid!Y24</f>
        <v>1</v>
      </c>
      <c r="H37" s="8"/>
      <c r="I37" s="5"/>
    </row>
    <row r="38" spans="1:14" x14ac:dyDescent="0.2">
      <c r="A38" s="29"/>
      <c r="B38" s="9"/>
      <c r="C38" s="17"/>
      <c r="D38" s="1" t="s">
        <v>88</v>
      </c>
      <c r="E38" s="5" t="s">
        <v>11</v>
      </c>
      <c r="F38" s="8"/>
      <c r="G38" s="38">
        <f>Alusparameetrid!Y25</f>
        <v>0.9</v>
      </c>
      <c r="H38" s="8"/>
      <c r="I38" s="5"/>
    </row>
    <row r="39" spans="1:14" x14ac:dyDescent="0.2">
      <c r="A39" s="29"/>
      <c r="B39" s="9"/>
      <c r="C39" s="17"/>
      <c r="D39" s="1" t="s">
        <v>89</v>
      </c>
      <c r="E39" s="5" t="s">
        <v>52</v>
      </c>
      <c r="F39" s="8"/>
      <c r="G39" s="38">
        <f>Alusparameetrid!Y26</f>
        <v>0.8</v>
      </c>
      <c r="H39" s="8"/>
      <c r="I39" s="5"/>
    </row>
    <row r="40" spans="1:14" x14ac:dyDescent="0.2">
      <c r="A40" s="29"/>
      <c r="B40" s="9"/>
      <c r="C40" s="17"/>
      <c r="D40" s="1" t="s">
        <v>91</v>
      </c>
      <c r="E40" s="5" t="s">
        <v>53</v>
      </c>
      <c r="F40" s="8"/>
      <c r="G40" s="38">
        <f>Alusparameetrid!Y27</f>
        <v>0.7</v>
      </c>
      <c r="H40" s="8"/>
      <c r="I40" s="5"/>
    </row>
    <row r="41" spans="1:14" ht="13.5" thickBot="1" x14ac:dyDescent="0.25">
      <c r="A41" s="29"/>
      <c r="B41" s="13"/>
      <c r="C41" s="23"/>
      <c r="D41" s="10" t="s">
        <v>90</v>
      </c>
      <c r="E41" s="18" t="s">
        <v>79</v>
      </c>
      <c r="F41" s="15"/>
      <c r="G41" s="48">
        <f>Alusparameetrid!Y28</f>
        <v>1</v>
      </c>
      <c r="H41" s="15"/>
      <c r="I41" s="5"/>
    </row>
    <row r="42" spans="1:14" s="17" customFormat="1" ht="13.5" thickBot="1" x14ac:dyDescent="0.25">
      <c r="A42" s="29"/>
      <c r="B42" s="11" t="s">
        <v>12</v>
      </c>
      <c r="C42" s="22"/>
      <c r="D42" s="12"/>
      <c r="E42" s="19"/>
      <c r="F42" s="12"/>
      <c r="G42" s="35"/>
      <c r="H42" s="16"/>
      <c r="I42" s="5"/>
    </row>
    <row r="43" spans="1:14" ht="15.75" thickBot="1" x14ac:dyDescent="0.3">
      <c r="A43" s="29"/>
      <c r="B43" s="9"/>
      <c r="C43" s="17" t="s">
        <v>17</v>
      </c>
      <c r="D43" s="1" t="s">
        <v>18</v>
      </c>
      <c r="E43" s="1" t="s">
        <v>5</v>
      </c>
      <c r="F43" s="52" t="s">
        <v>5</v>
      </c>
      <c r="G43" s="7">
        <f>Alusparameetrid!Y30</f>
        <v>0.6</v>
      </c>
      <c r="H43" s="36">
        <f>IF($F$43="A",$G$43,IF($F$43="B",$G$44,IF($F$43="C",$G$45,IF(F43="D",G46,$G$47))))</f>
        <v>0.6</v>
      </c>
      <c r="I43" s="41"/>
    </row>
    <row r="44" spans="1:14" x14ac:dyDescent="0.2">
      <c r="A44" s="29"/>
      <c r="B44" s="9"/>
      <c r="C44" s="14"/>
      <c r="D44" s="1" t="s">
        <v>19</v>
      </c>
      <c r="E44" s="1" t="s">
        <v>4</v>
      </c>
      <c r="F44" s="1"/>
      <c r="G44" s="7">
        <f>Alusparameetrid!Y31</f>
        <v>0.8</v>
      </c>
      <c r="H44" s="8"/>
      <c r="I44" s="5"/>
    </row>
    <row r="45" spans="1:14" x14ac:dyDescent="0.2">
      <c r="A45" s="29"/>
      <c r="B45" s="9"/>
      <c r="C45" s="17"/>
      <c r="D45" s="1" t="s">
        <v>72</v>
      </c>
      <c r="E45" s="1" t="s">
        <v>0</v>
      </c>
      <c r="F45" s="5"/>
      <c r="G45" s="79">
        <f>Alusparameetrid!Y32</f>
        <v>0.9</v>
      </c>
      <c r="H45" s="8"/>
      <c r="I45" s="5"/>
    </row>
    <row r="46" spans="1:14" ht="15" x14ac:dyDescent="0.25">
      <c r="A46" s="29"/>
      <c r="B46" s="9"/>
      <c r="C46" s="17"/>
      <c r="D46" s="1" t="s">
        <v>20</v>
      </c>
      <c r="E46" s="1" t="s">
        <v>11</v>
      </c>
      <c r="F46" s="5"/>
      <c r="G46" s="79">
        <f>Alusparameetrid!Y33</f>
        <v>1</v>
      </c>
      <c r="H46" s="8"/>
      <c r="I46" s="5"/>
      <c r="N46" s="102"/>
    </row>
    <row r="47" spans="1:14" ht="15.75" thickBot="1" x14ac:dyDescent="0.3">
      <c r="A47" s="30"/>
      <c r="B47" s="13"/>
      <c r="C47" s="23"/>
      <c r="D47" s="10" t="s">
        <v>21</v>
      </c>
      <c r="E47" s="10" t="s">
        <v>52</v>
      </c>
      <c r="F47" s="18"/>
      <c r="G47" s="39">
        <f>Alusparameetrid!Y34</f>
        <v>1.2</v>
      </c>
      <c r="H47" s="15"/>
      <c r="I47" s="5"/>
      <c r="N47" s="102"/>
    </row>
    <row r="48" spans="1:14" s="17" customFormat="1" ht="15.75" thickBot="1" x14ac:dyDescent="0.3">
      <c r="A48" s="27" t="s">
        <v>31</v>
      </c>
      <c r="B48" s="24"/>
      <c r="C48" s="24"/>
      <c r="D48" s="12"/>
      <c r="E48" s="19"/>
      <c r="F48" s="19"/>
      <c r="G48" s="6"/>
      <c r="H48" s="8"/>
      <c r="I48" s="5"/>
      <c r="N48" s="102"/>
    </row>
    <row r="49" spans="1:14" s="17" customFormat="1" ht="15.75" thickBot="1" x14ac:dyDescent="0.3">
      <c r="A49" s="29"/>
      <c r="B49" s="11" t="s">
        <v>80</v>
      </c>
      <c r="C49" s="24"/>
      <c r="D49" s="12" t="s">
        <v>1</v>
      </c>
      <c r="E49" s="19" t="s">
        <v>5</v>
      </c>
      <c r="F49" s="52" t="s">
        <v>4</v>
      </c>
      <c r="G49" s="35">
        <f>Alusparameetrid!Y36</f>
        <v>0.8</v>
      </c>
      <c r="H49" s="46">
        <f>IF($F$49="A",$G$49,$G$50)</f>
        <v>1</v>
      </c>
      <c r="I49" s="41"/>
      <c r="N49" s="102"/>
    </row>
    <row r="50" spans="1:14" s="17" customFormat="1" ht="15.75" thickBot="1" x14ac:dyDescent="0.3">
      <c r="A50" s="29"/>
      <c r="B50" s="13"/>
      <c r="C50" s="23"/>
      <c r="D50" s="10" t="s">
        <v>3</v>
      </c>
      <c r="E50" s="18" t="s">
        <v>4</v>
      </c>
      <c r="F50" s="18"/>
      <c r="G50" s="48">
        <f>Alusparameetrid!Y37</f>
        <v>1</v>
      </c>
      <c r="H50" s="8"/>
      <c r="I50" s="5"/>
      <c r="N50" s="102"/>
    </row>
    <row r="51" spans="1:14" s="17" customFormat="1" ht="15.75" thickBot="1" x14ac:dyDescent="0.3">
      <c r="A51" s="27" t="s">
        <v>41</v>
      </c>
      <c r="B51" s="24"/>
      <c r="C51" s="22"/>
      <c r="D51" s="12"/>
      <c r="E51" s="19"/>
      <c r="F51" s="12"/>
      <c r="G51" s="35"/>
      <c r="H51" s="16"/>
      <c r="I51" s="5"/>
      <c r="N51" s="102"/>
    </row>
    <row r="52" spans="1:14" ht="15.75" thickBot="1" x14ac:dyDescent="0.3">
      <c r="A52" s="29"/>
      <c r="B52" s="11" t="s">
        <v>32</v>
      </c>
      <c r="C52" s="24"/>
      <c r="D52" s="12" t="s">
        <v>22</v>
      </c>
      <c r="E52" s="19" t="s">
        <v>5</v>
      </c>
      <c r="F52" s="52" t="s">
        <v>0</v>
      </c>
      <c r="G52" s="19">
        <f>Alusparameetrid!Y39</f>
        <v>1.4</v>
      </c>
      <c r="H52" s="46">
        <f>IF($F$52="A",$G$52,IF($F$52="B",$G$53,IF($F$52="C",$G$54,$G$55)))</f>
        <v>0.9</v>
      </c>
      <c r="I52" s="41"/>
      <c r="N52" s="102"/>
    </row>
    <row r="53" spans="1:14" ht="15" x14ac:dyDescent="0.25">
      <c r="A53" s="29"/>
      <c r="B53" s="9"/>
      <c r="C53" s="17"/>
      <c r="D53" s="1" t="s">
        <v>23</v>
      </c>
      <c r="E53" s="5" t="s">
        <v>4</v>
      </c>
      <c r="F53" s="8"/>
      <c r="G53" s="53">
        <f>Alusparameetrid!Y40</f>
        <v>1</v>
      </c>
      <c r="H53" s="8"/>
      <c r="I53" s="5"/>
      <c r="N53" s="102"/>
    </row>
    <row r="54" spans="1:14" ht="15" x14ac:dyDescent="0.25">
      <c r="A54" s="29"/>
      <c r="B54" s="9"/>
      <c r="C54" s="17"/>
      <c r="D54" s="1" t="s">
        <v>24</v>
      </c>
      <c r="E54" s="5" t="s">
        <v>0</v>
      </c>
      <c r="F54" s="8"/>
      <c r="G54" s="53">
        <f>Alusparameetrid!Y41</f>
        <v>0.9</v>
      </c>
      <c r="H54" s="8"/>
      <c r="I54" s="5"/>
      <c r="N54" s="102"/>
    </row>
    <row r="55" spans="1:14" ht="15" x14ac:dyDescent="0.25">
      <c r="A55" s="29"/>
      <c r="B55" s="9"/>
      <c r="C55" s="17"/>
      <c r="D55" s="1" t="s">
        <v>25</v>
      </c>
      <c r="E55" s="5" t="s">
        <v>11</v>
      </c>
      <c r="F55" s="8"/>
      <c r="G55" s="5">
        <f>Alusparameetrid!Y42</f>
        <v>0.7</v>
      </c>
      <c r="H55" s="8"/>
      <c r="I55" s="5"/>
      <c r="N55" s="102"/>
    </row>
    <row r="56" spans="1:14" ht="15.75" thickBot="1" x14ac:dyDescent="0.3">
      <c r="A56" s="29"/>
      <c r="B56" s="9"/>
      <c r="C56" s="17"/>
      <c r="D56" s="1"/>
      <c r="E56" s="5"/>
      <c r="F56" s="8"/>
      <c r="G56" s="5"/>
      <c r="H56" s="8"/>
      <c r="I56" s="5"/>
      <c r="N56" s="102"/>
    </row>
    <row r="57" spans="1:14" ht="15.75" thickBot="1" x14ac:dyDescent="0.3">
      <c r="A57" s="27" t="s">
        <v>26</v>
      </c>
      <c r="B57" s="24"/>
      <c r="C57" s="32"/>
      <c r="D57" s="12"/>
      <c r="E57" s="19"/>
      <c r="F57" s="12"/>
      <c r="G57" s="35"/>
      <c r="H57" s="16"/>
      <c r="I57" s="5"/>
      <c r="N57" s="101"/>
    </row>
    <row r="58" spans="1:14" ht="15.75" thickBot="1" x14ac:dyDescent="0.3">
      <c r="A58" s="29"/>
      <c r="B58" s="58" t="s">
        <v>27</v>
      </c>
      <c r="C58" s="24"/>
      <c r="D58" s="12" t="s">
        <v>28</v>
      </c>
      <c r="E58" s="19" t="s">
        <v>5</v>
      </c>
      <c r="F58" s="52" t="s">
        <v>4</v>
      </c>
      <c r="G58" s="35">
        <f>Alusparameetrid!Y45</f>
        <v>1.2</v>
      </c>
      <c r="H58" s="46">
        <f>IF($F$58="A",$G$58,IF($F$58="B",$G$59,$G$60))</f>
        <v>1</v>
      </c>
      <c r="I58" s="41"/>
      <c r="N58" s="101"/>
    </row>
    <row r="59" spans="1:14" ht="15" x14ac:dyDescent="0.25">
      <c r="A59" s="29"/>
      <c r="B59" s="9"/>
      <c r="C59" s="25"/>
      <c r="D59" s="1" t="s">
        <v>29</v>
      </c>
      <c r="E59" s="5" t="s">
        <v>4</v>
      </c>
      <c r="F59" s="8"/>
      <c r="G59" s="38">
        <f>Alusparameetrid!Y46</f>
        <v>1</v>
      </c>
      <c r="H59" s="8"/>
      <c r="I59" s="5"/>
      <c r="N59" s="101"/>
    </row>
    <row r="60" spans="1:14" ht="15.75" thickBot="1" x14ac:dyDescent="0.3">
      <c r="A60" s="29"/>
      <c r="B60" s="13"/>
      <c r="C60" s="33"/>
      <c r="D60" s="10" t="s">
        <v>30</v>
      </c>
      <c r="E60" s="18" t="s">
        <v>0</v>
      </c>
      <c r="F60" s="15"/>
      <c r="G60" s="37">
        <f>Alusparameetrid!Y47</f>
        <v>0.8</v>
      </c>
      <c r="H60" s="15"/>
      <c r="I60" s="5"/>
      <c r="N60" s="101"/>
    </row>
    <row r="61" spans="1:14" ht="15.75" thickBot="1" x14ac:dyDescent="0.3">
      <c r="A61" s="30"/>
      <c r="B61" s="13"/>
      <c r="C61" s="33" t="s">
        <v>70</v>
      </c>
      <c r="D61" s="10"/>
      <c r="E61" s="18" t="s">
        <v>71</v>
      </c>
      <c r="F61" s="52">
        <v>4</v>
      </c>
      <c r="G61" s="37"/>
      <c r="H61" s="57">
        <f>IF($F$61&gt;25,1.4,IF($F$61&gt;12,1,IF(F61&gt;8,0.8,0.6)))</f>
        <v>0.6</v>
      </c>
      <c r="I61" s="41"/>
      <c r="N61" s="101"/>
    </row>
    <row r="62" spans="1:14" ht="15.75" thickBot="1" x14ac:dyDescent="0.3">
      <c r="A62" s="27" t="s">
        <v>34</v>
      </c>
      <c r="B62" s="24"/>
      <c r="C62" s="32"/>
      <c r="D62" s="12"/>
      <c r="E62" s="19"/>
      <c r="F62" s="12"/>
      <c r="G62" s="35"/>
      <c r="H62" s="8"/>
      <c r="I62" s="5"/>
      <c r="N62" s="101"/>
    </row>
    <row r="63" spans="1:14" ht="15.75" thickBot="1" x14ac:dyDescent="0.3">
      <c r="A63" s="29"/>
      <c r="B63" s="11" t="s">
        <v>33</v>
      </c>
      <c r="C63" s="24"/>
      <c r="D63" s="12" t="s">
        <v>39</v>
      </c>
      <c r="E63" s="24" t="s">
        <v>9</v>
      </c>
      <c r="F63" s="52">
        <v>50</v>
      </c>
      <c r="G63" s="99"/>
      <c r="H63" s="16"/>
      <c r="I63" s="5"/>
      <c r="N63" s="101"/>
    </row>
    <row r="64" spans="1:14" ht="15.75" thickBot="1" x14ac:dyDescent="0.3">
      <c r="A64" s="30"/>
      <c r="B64" s="13"/>
      <c r="C64" s="23"/>
      <c r="D64" s="10" t="s">
        <v>97</v>
      </c>
      <c r="E64" s="18" t="s">
        <v>9</v>
      </c>
      <c r="F64" s="52">
        <v>55</v>
      </c>
      <c r="G64" s="82">
        <f>$F$64/F63</f>
        <v>1.1000000000000001</v>
      </c>
      <c r="H64" s="47">
        <f>IF(G64&gt;1.15,1.1,IF(G64&gt;1,1,IF(G64&gt;0.9,0.8,0.6)))</f>
        <v>1</v>
      </c>
      <c r="I64" s="5"/>
      <c r="N64" s="101"/>
    </row>
    <row r="65" spans="1:14" ht="6.75" customHeight="1" x14ac:dyDescent="0.25">
      <c r="A65" s="31"/>
      <c r="B65" s="17"/>
      <c r="C65" s="21"/>
      <c r="D65" s="1"/>
      <c r="E65" s="34"/>
      <c r="F65" s="2"/>
      <c r="G65" s="34"/>
      <c r="H65" s="1"/>
      <c r="I65" s="20"/>
      <c r="N65" s="101"/>
    </row>
    <row r="66" spans="1:14" ht="16.5" thickBot="1" x14ac:dyDescent="0.3">
      <c r="C66" s="17"/>
      <c r="D66" s="1"/>
      <c r="E66" s="93" t="s">
        <v>57</v>
      </c>
      <c r="F66" s="94">
        <f>AVERAGE(H22:H64)</f>
        <v>0.86999999999999988</v>
      </c>
      <c r="G66" s="42" t="s">
        <v>94</v>
      </c>
      <c r="H66" s="95">
        <f>INT(F66*H20)</f>
        <v>34</v>
      </c>
      <c r="N66" s="101"/>
    </row>
    <row r="67" spans="1:14" ht="16.5" thickBot="1" x14ac:dyDescent="0.3">
      <c r="G67" s="96" t="s">
        <v>95</v>
      </c>
      <c r="H67" s="97">
        <f>ROUND(H66/10,0)*10</f>
        <v>30</v>
      </c>
      <c r="I67" s="106" t="str">
        <f>IF(AND(H35&lt;=1,H67&gt;50),"Ülekäikude lahendus ei vasta piirkiirusele!","")</f>
        <v/>
      </c>
      <c r="N67" s="101"/>
    </row>
    <row r="68" spans="1:14" ht="15" x14ac:dyDescent="0.25">
      <c r="N68" s="101"/>
    </row>
    <row r="69" spans="1:14" ht="15" x14ac:dyDescent="0.25">
      <c r="F69" s="4" t="s">
        <v>92</v>
      </c>
      <c r="G69" s="90">
        <f>MIN(G22:G64)</f>
        <v>0.6</v>
      </c>
      <c r="N69" s="101"/>
    </row>
    <row r="70" spans="1:14" ht="15" x14ac:dyDescent="0.25">
      <c r="C70" s="21"/>
      <c r="D70" s="2"/>
      <c r="E70" s="1"/>
      <c r="F70" s="4" t="s">
        <v>93</v>
      </c>
      <c r="G70" s="90">
        <f>MAX(G22:G64)</f>
        <v>1.4</v>
      </c>
      <c r="I70" s="40"/>
      <c r="N70" s="101"/>
    </row>
    <row r="71" spans="1:14" ht="15" x14ac:dyDescent="0.25">
      <c r="C71" s="21"/>
      <c r="D71" s="2"/>
      <c r="E71" s="1"/>
      <c r="F71" s="1"/>
      <c r="G71" s="1"/>
      <c r="I71" s="40"/>
      <c r="N71" s="101"/>
    </row>
    <row r="72" spans="1:14" x14ac:dyDescent="0.2">
      <c r="C72" s="21"/>
      <c r="D72" s="2"/>
      <c r="E72" s="1"/>
      <c r="F72" s="1"/>
      <c r="G72" s="1"/>
      <c r="H72" s="1"/>
      <c r="I72" s="40"/>
    </row>
  </sheetData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N72"/>
  <sheetViews>
    <sheetView workbookViewId="0">
      <pane ySplit="1" topLeftCell="A43" activePane="bottomLeft" state="frozen"/>
      <selection pane="bottomLeft" activeCell="F4" sqref="F4"/>
    </sheetView>
  </sheetViews>
  <sheetFormatPr defaultColWidth="9.140625" defaultRowHeight="12.75" x14ac:dyDescent="0.2"/>
  <cols>
    <col min="1" max="1" width="3.7109375" style="28" customWidth="1"/>
    <col min="2" max="2" width="3.7109375" style="3" customWidth="1"/>
    <col min="3" max="3" width="27.140625" style="3" customWidth="1"/>
    <col min="4" max="4" width="37.85546875" style="4" bestFit="1" customWidth="1"/>
    <col min="5" max="5" width="5" style="4" customWidth="1"/>
    <col min="6" max="6" width="8.42578125" style="4" customWidth="1"/>
    <col min="7" max="7" width="7.85546875" style="4" customWidth="1"/>
    <col min="8" max="8" width="6.140625" style="4" customWidth="1"/>
    <col min="9" max="9" width="6.140625" style="43" bestFit="1" customWidth="1"/>
    <col min="10" max="10" width="5.5703125" style="3" bestFit="1" customWidth="1"/>
    <col min="11" max="16384" width="9.140625" style="3"/>
  </cols>
  <sheetData>
    <row r="1" spans="1:9" ht="16.5" thickBot="1" x14ac:dyDescent="0.3">
      <c r="A1" s="56" t="s">
        <v>69</v>
      </c>
      <c r="D1" s="3"/>
      <c r="E1" s="3"/>
      <c r="F1" s="3"/>
      <c r="G1" s="1"/>
      <c r="H1" s="45"/>
      <c r="I1" s="5"/>
    </row>
    <row r="2" spans="1:9" x14ac:dyDescent="0.2">
      <c r="B2" s="27" t="s">
        <v>44</v>
      </c>
      <c r="C2" s="24"/>
      <c r="D2" s="89" t="s">
        <v>43</v>
      </c>
      <c r="E2" s="24"/>
      <c r="F2" s="24"/>
      <c r="G2" s="12"/>
      <c r="H2" s="55"/>
      <c r="I2" s="5"/>
    </row>
    <row r="3" spans="1:9" ht="13.5" thickBot="1" x14ac:dyDescent="0.25">
      <c r="B3" s="62" t="s">
        <v>55</v>
      </c>
      <c r="C3" s="17"/>
      <c r="D3" s="1"/>
      <c r="E3" s="17"/>
      <c r="F3" s="17"/>
      <c r="G3" s="1"/>
      <c r="H3" s="44"/>
      <c r="I3" s="5"/>
    </row>
    <row r="4" spans="1:9" ht="15.75" thickBot="1" x14ac:dyDescent="0.3">
      <c r="B4" s="9"/>
      <c r="C4" s="17" t="s">
        <v>45</v>
      </c>
      <c r="D4" s="17" t="s">
        <v>54</v>
      </c>
      <c r="E4" s="1" t="s">
        <v>5</v>
      </c>
      <c r="F4" s="52" t="s">
        <v>4</v>
      </c>
      <c r="G4" s="1">
        <v>5</v>
      </c>
      <c r="H4" s="63">
        <f>IF(F4="A",5,IF(F4="B",4,IF(F4="C",3,IF(F4="D",2,IF(F4="E",2,1)))))</f>
        <v>4</v>
      </c>
      <c r="I4" s="5"/>
    </row>
    <row r="5" spans="1:9" x14ac:dyDescent="0.2">
      <c r="B5" s="9"/>
      <c r="C5" s="17" t="s">
        <v>46</v>
      </c>
      <c r="D5" s="17" t="s">
        <v>6</v>
      </c>
      <c r="E5" s="1" t="s">
        <v>4</v>
      </c>
      <c r="F5" s="17"/>
      <c r="G5" s="1">
        <v>4</v>
      </c>
      <c r="H5" s="44"/>
      <c r="I5" s="5"/>
    </row>
    <row r="6" spans="1:9" x14ac:dyDescent="0.2">
      <c r="B6" s="62" t="s">
        <v>48</v>
      </c>
      <c r="C6" s="17"/>
      <c r="D6" s="17"/>
      <c r="E6" s="1"/>
      <c r="F6" s="17"/>
      <c r="G6" s="1"/>
      <c r="H6" s="44"/>
      <c r="I6" s="5"/>
    </row>
    <row r="7" spans="1:9" x14ac:dyDescent="0.2">
      <c r="B7" s="9"/>
      <c r="C7" s="17" t="s">
        <v>50</v>
      </c>
      <c r="D7" s="17" t="s">
        <v>59</v>
      </c>
      <c r="E7" s="1" t="s">
        <v>0</v>
      </c>
      <c r="F7" s="17"/>
      <c r="G7" s="1">
        <v>3</v>
      </c>
      <c r="H7" s="44"/>
      <c r="I7" s="5"/>
    </row>
    <row r="8" spans="1:9" x14ac:dyDescent="0.2">
      <c r="B8" s="9"/>
      <c r="C8" s="17" t="s">
        <v>47</v>
      </c>
      <c r="D8" s="17" t="s">
        <v>59</v>
      </c>
      <c r="E8" s="1" t="s">
        <v>11</v>
      </c>
      <c r="F8" s="17"/>
      <c r="G8" s="1">
        <v>2</v>
      </c>
      <c r="H8" s="44"/>
      <c r="I8" s="5"/>
    </row>
    <row r="9" spans="1:9" x14ac:dyDescent="0.2">
      <c r="B9" s="9"/>
      <c r="C9" s="17" t="s">
        <v>49</v>
      </c>
      <c r="D9" s="17" t="s">
        <v>7</v>
      </c>
      <c r="E9" s="1" t="s">
        <v>52</v>
      </c>
      <c r="F9" s="17"/>
      <c r="G9" s="1">
        <v>2</v>
      </c>
      <c r="H9" s="44"/>
      <c r="I9" s="5"/>
    </row>
    <row r="10" spans="1:9" ht="13.5" thickBot="1" x14ac:dyDescent="0.25">
      <c r="B10" s="64"/>
      <c r="C10" s="60" t="s">
        <v>51</v>
      </c>
      <c r="D10" s="60" t="s">
        <v>60</v>
      </c>
      <c r="E10" s="61" t="s">
        <v>53</v>
      </c>
      <c r="F10" s="17"/>
      <c r="G10" s="61">
        <v>1</v>
      </c>
      <c r="H10" s="65"/>
      <c r="I10" s="5"/>
    </row>
    <row r="11" spans="1:9" ht="15.75" thickBot="1" x14ac:dyDescent="0.3">
      <c r="B11" s="66"/>
      <c r="C11" s="67"/>
      <c r="D11" s="68" t="s">
        <v>42</v>
      </c>
      <c r="E11" s="67"/>
      <c r="F11" s="52">
        <v>944</v>
      </c>
      <c r="G11" s="98"/>
      <c r="H11" s="69">
        <f>IF(F11&lt;100,1,IF(F11&lt;200,2,IF(F11&lt;600,3,IF(F11&lt;1200,4,IF(F11&lt;2400,5,6)))))</f>
        <v>4</v>
      </c>
      <c r="I11" s="5"/>
    </row>
    <row r="12" spans="1:9" ht="6" customHeight="1" thickBot="1" x14ac:dyDescent="0.25"/>
    <row r="13" spans="1:9" ht="15.75" thickBot="1" x14ac:dyDescent="0.3">
      <c r="B13" s="11"/>
      <c r="C13" s="24" t="s">
        <v>66</v>
      </c>
      <c r="D13" s="24" t="s">
        <v>61</v>
      </c>
      <c r="E13" s="12" t="s">
        <v>5</v>
      </c>
      <c r="F13" s="52" t="s">
        <v>4</v>
      </c>
      <c r="G13" s="12">
        <v>1</v>
      </c>
      <c r="H13" s="46">
        <f>IF(F13="A",1,IF(F13="B",2,IF(F13="C",3,IF(F13="D",4,5))))</f>
        <v>2</v>
      </c>
      <c r="I13" s="5"/>
    </row>
    <row r="14" spans="1:9" x14ac:dyDescent="0.2">
      <c r="B14" s="9"/>
      <c r="C14" s="17"/>
      <c r="D14" s="17" t="s">
        <v>62</v>
      </c>
      <c r="E14" s="1" t="s">
        <v>4</v>
      </c>
      <c r="F14" s="17"/>
      <c r="G14" s="1">
        <v>2</v>
      </c>
      <c r="H14" s="44"/>
      <c r="I14" s="5"/>
    </row>
    <row r="15" spans="1:9" x14ac:dyDescent="0.2">
      <c r="B15" s="9"/>
      <c r="C15" s="17"/>
      <c r="D15" s="17" t="s">
        <v>63</v>
      </c>
      <c r="E15" s="1" t="s">
        <v>0</v>
      </c>
      <c r="F15" s="17"/>
      <c r="G15" s="1">
        <v>3</v>
      </c>
      <c r="H15" s="8"/>
      <c r="I15" s="40"/>
    </row>
    <row r="16" spans="1:9" x14ac:dyDescent="0.2">
      <c r="B16" s="9"/>
      <c r="C16" s="17"/>
      <c r="D16" s="17" t="s">
        <v>65</v>
      </c>
      <c r="E16" s="1" t="s">
        <v>11</v>
      </c>
      <c r="F16" s="17"/>
      <c r="G16" s="1">
        <v>4</v>
      </c>
      <c r="H16" s="8"/>
      <c r="I16" s="40"/>
    </row>
    <row r="17" spans="1:9" ht="13.5" thickBot="1" x14ac:dyDescent="0.25">
      <c r="B17" s="13"/>
      <c r="C17" s="23"/>
      <c r="D17" s="23" t="s">
        <v>64</v>
      </c>
      <c r="E17" s="10" t="s">
        <v>52</v>
      </c>
      <c r="F17" s="23"/>
      <c r="G17" s="10">
        <v>5</v>
      </c>
      <c r="H17" s="15"/>
      <c r="I17" s="40"/>
    </row>
    <row r="18" spans="1:9" ht="5.25" customHeight="1" x14ac:dyDescent="0.2">
      <c r="D18" s="3"/>
      <c r="F18" s="3"/>
      <c r="G18" s="50"/>
      <c r="H18" s="1"/>
      <c r="I18" s="40"/>
    </row>
    <row r="19" spans="1:9" ht="15" x14ac:dyDescent="0.25">
      <c r="D19" s="3"/>
      <c r="E19" s="91" t="s">
        <v>56</v>
      </c>
      <c r="F19" s="92">
        <f>H13*10+MAX(H4,H11)</f>
        <v>24</v>
      </c>
      <c r="G19" s="100" t="s">
        <v>96</v>
      </c>
    </row>
    <row r="20" spans="1:9" ht="15" customHeight="1" thickBot="1" x14ac:dyDescent="0.3">
      <c r="A20" s="56" t="s">
        <v>68</v>
      </c>
      <c r="E20" s="3"/>
      <c r="F20" s="5"/>
      <c r="G20" s="50"/>
      <c r="H20" s="95">
        <f>VLOOKUP(F19,Alusparameetrid!P4:Q28,2,FALSE)</f>
        <v>40</v>
      </c>
      <c r="I20" s="40"/>
    </row>
    <row r="21" spans="1:9" ht="13.5" thickBot="1" x14ac:dyDescent="0.25">
      <c r="A21" s="27" t="s">
        <v>40</v>
      </c>
      <c r="B21" s="24"/>
      <c r="C21" s="24"/>
      <c r="D21" s="24"/>
      <c r="E21" s="24"/>
      <c r="F21" s="12"/>
      <c r="G21" s="54"/>
      <c r="H21" s="16"/>
      <c r="I21" s="40"/>
    </row>
    <row r="22" spans="1:9" ht="15.75" thickBot="1" x14ac:dyDescent="0.3">
      <c r="A22" s="29"/>
      <c r="B22" s="11" t="s">
        <v>38</v>
      </c>
      <c r="C22" s="24"/>
      <c r="D22" s="12">
        <v>1</v>
      </c>
      <c r="E22" s="12" t="s">
        <v>5</v>
      </c>
      <c r="F22" s="52" t="s">
        <v>4</v>
      </c>
      <c r="G22" s="51">
        <f>Alusparameetrid!Y9</f>
        <v>0.8</v>
      </c>
      <c r="H22" s="46">
        <f>IF($F$22="A",$G$22,IF($F$22="B",$G$23,$G$24))</f>
        <v>1.1000000000000001</v>
      </c>
      <c r="I22" s="40"/>
    </row>
    <row r="23" spans="1:9" x14ac:dyDescent="0.2">
      <c r="A23" s="29"/>
      <c r="B23" s="9"/>
      <c r="C23" s="17"/>
      <c r="D23" s="1">
        <v>2</v>
      </c>
      <c r="E23" s="1" t="s">
        <v>4</v>
      </c>
      <c r="F23" s="17"/>
      <c r="G23" s="7">
        <f>Alusparameetrid!Y10</f>
        <v>1.1000000000000001</v>
      </c>
      <c r="H23" s="8"/>
      <c r="I23" s="40"/>
    </row>
    <row r="24" spans="1:9" ht="13.5" thickBot="1" x14ac:dyDescent="0.25">
      <c r="A24" s="29"/>
      <c r="B24" s="13"/>
      <c r="C24" s="23"/>
      <c r="D24" s="10" t="s">
        <v>37</v>
      </c>
      <c r="E24" s="10" t="s">
        <v>0</v>
      </c>
      <c r="F24" s="10"/>
      <c r="G24" s="39">
        <f>Alusparameetrid!Y11</f>
        <v>1.3</v>
      </c>
      <c r="H24" s="15"/>
      <c r="I24" s="40"/>
    </row>
    <row r="25" spans="1:9" ht="13.5" thickBot="1" x14ac:dyDescent="0.25">
      <c r="A25" s="30"/>
      <c r="B25" s="23"/>
      <c r="C25" s="26"/>
      <c r="D25" s="10"/>
      <c r="E25" s="18"/>
      <c r="F25" s="18"/>
      <c r="G25" s="18"/>
      <c r="H25" s="15"/>
      <c r="I25" s="40"/>
    </row>
    <row r="26" spans="1:9" ht="13.5" thickBot="1" x14ac:dyDescent="0.25">
      <c r="A26" s="27" t="s">
        <v>15</v>
      </c>
      <c r="B26" s="24"/>
      <c r="C26" s="22"/>
      <c r="D26" s="12"/>
      <c r="E26" s="19"/>
      <c r="F26" s="24"/>
      <c r="G26" s="19"/>
      <c r="H26" s="16"/>
      <c r="I26" s="40"/>
    </row>
    <row r="27" spans="1:9" ht="15.75" thickBot="1" x14ac:dyDescent="0.3">
      <c r="A27" s="29"/>
      <c r="B27" s="11" t="s">
        <v>2</v>
      </c>
      <c r="C27" s="24"/>
      <c r="D27" s="12" t="s">
        <v>10</v>
      </c>
      <c r="E27" s="19" t="s">
        <v>5</v>
      </c>
      <c r="F27" s="52" t="s">
        <v>5</v>
      </c>
      <c r="G27" s="49">
        <f>Alusparameetrid!Y14</f>
        <v>1.1000000000000001</v>
      </c>
      <c r="H27" s="46">
        <f>IF($F$27="A",$G$27,IF($F$27="B",$G$28,$G$29))</f>
        <v>1.1000000000000001</v>
      </c>
      <c r="I27" s="41"/>
    </row>
    <row r="28" spans="1:9" x14ac:dyDescent="0.2">
      <c r="A28" s="29"/>
      <c r="B28" s="9"/>
      <c r="C28" s="17"/>
      <c r="D28" s="1" t="s">
        <v>8</v>
      </c>
      <c r="E28" s="5" t="s">
        <v>4</v>
      </c>
      <c r="F28" s="1"/>
      <c r="G28" s="6">
        <f>Alusparameetrid!Y15</f>
        <v>0.8</v>
      </c>
      <c r="H28" s="8"/>
      <c r="I28" s="5"/>
    </row>
    <row r="29" spans="1:9" ht="13.5" thickBot="1" x14ac:dyDescent="0.25">
      <c r="A29" s="30"/>
      <c r="B29" s="13" t="s">
        <v>16</v>
      </c>
      <c r="C29" s="23"/>
      <c r="D29" s="10" t="s">
        <v>58</v>
      </c>
      <c r="E29" s="18" t="s">
        <v>0</v>
      </c>
      <c r="F29" s="10"/>
      <c r="G29" s="48">
        <f>Alusparameetrid!Y16</f>
        <v>1</v>
      </c>
      <c r="H29" s="15"/>
      <c r="I29" s="5"/>
    </row>
    <row r="30" spans="1:9" ht="13.5" thickBot="1" x14ac:dyDescent="0.25">
      <c r="A30" s="27" t="s">
        <v>13</v>
      </c>
      <c r="B30" s="24"/>
      <c r="C30" s="22"/>
      <c r="D30" s="12"/>
      <c r="E30" s="19"/>
      <c r="F30" s="12"/>
      <c r="G30" s="6"/>
      <c r="H30" s="8"/>
      <c r="I30" s="5"/>
    </row>
    <row r="31" spans="1:9" ht="15.75" thickBot="1" x14ac:dyDescent="0.3">
      <c r="A31" s="29"/>
      <c r="B31" s="11" t="s">
        <v>14</v>
      </c>
      <c r="C31" s="22"/>
      <c r="D31" s="12" t="s">
        <v>73</v>
      </c>
      <c r="E31" s="19" t="s">
        <v>5</v>
      </c>
      <c r="F31" s="52" t="s">
        <v>5</v>
      </c>
      <c r="G31" s="35">
        <f>Alusparameetrid!Y18</f>
        <v>1.2</v>
      </c>
      <c r="H31" s="46">
        <f>IF($F$31="A",$G$31,IF($F$31="B",$G$32,IF($F$31="C",$G$33,$G$34)))</f>
        <v>1.2</v>
      </c>
      <c r="I31" s="41"/>
    </row>
    <row r="32" spans="1:9" x14ac:dyDescent="0.2">
      <c r="A32" s="29"/>
      <c r="B32" s="9"/>
      <c r="C32" s="14"/>
      <c r="D32" s="1" t="s">
        <v>36</v>
      </c>
      <c r="E32" s="5" t="s">
        <v>4</v>
      </c>
      <c r="F32" s="1"/>
      <c r="G32" s="6">
        <f>Alusparameetrid!Y19</f>
        <v>1</v>
      </c>
      <c r="H32" s="8"/>
      <c r="I32" s="5"/>
    </row>
    <row r="33" spans="1:14" x14ac:dyDescent="0.2">
      <c r="A33" s="29"/>
      <c r="B33" s="9"/>
      <c r="C33" s="14"/>
      <c r="D33" s="1" t="s">
        <v>35</v>
      </c>
      <c r="E33" s="5" t="s">
        <v>0</v>
      </c>
      <c r="F33" s="1"/>
      <c r="G33" s="38">
        <f>Alusparameetrid!Y20</f>
        <v>0.8</v>
      </c>
      <c r="H33" s="8"/>
      <c r="I33" s="5"/>
    </row>
    <row r="34" spans="1:14" ht="13.5" thickBot="1" x14ac:dyDescent="0.25">
      <c r="A34" s="29"/>
      <c r="B34" s="13"/>
      <c r="C34" s="80" t="s">
        <v>74</v>
      </c>
      <c r="D34" s="10" t="s">
        <v>75</v>
      </c>
      <c r="E34" s="18" t="s">
        <v>11</v>
      </c>
      <c r="F34" s="10"/>
      <c r="G34" s="37">
        <f>Alusparameetrid!Y21</f>
        <v>0.6</v>
      </c>
      <c r="H34" s="15"/>
      <c r="I34" s="5"/>
    </row>
    <row r="35" spans="1:14" ht="15.75" thickBot="1" x14ac:dyDescent="0.3">
      <c r="A35" s="29"/>
      <c r="B35" s="11" t="s">
        <v>76</v>
      </c>
      <c r="C35" s="24"/>
      <c r="D35" s="12" t="s">
        <v>78</v>
      </c>
      <c r="E35" s="19" t="s">
        <v>5</v>
      </c>
      <c r="F35" s="52" t="s">
        <v>52</v>
      </c>
      <c r="G35" s="6">
        <f>Alusparameetrid!Y22</f>
        <v>1.4</v>
      </c>
      <c r="H35" s="36">
        <f>IF($F$35="A",$G$35,IF($F$35="B",G36,IF($F$35="C",G37,IF($F$35="D",G38,IF(F35="E",G39,IF(F35="F",G40,$G$41))))))</f>
        <v>0.8</v>
      </c>
      <c r="I35" s="105" t="str">
        <f>IF(AND(H35&lt;=1,H67&gt;50),"Ülekäikude lahendus ei vasta piirkiirusele!","")</f>
        <v/>
      </c>
    </row>
    <row r="36" spans="1:14" ht="15" x14ac:dyDescent="0.25">
      <c r="A36" s="29"/>
      <c r="B36" s="9"/>
      <c r="C36" s="17"/>
      <c r="D36" s="1" t="s">
        <v>77</v>
      </c>
      <c r="E36" s="5" t="s">
        <v>4</v>
      </c>
      <c r="F36" s="81"/>
      <c r="G36" s="6">
        <f>Alusparameetrid!Y23</f>
        <v>1.2</v>
      </c>
      <c r="H36" s="63"/>
      <c r="I36" s="41"/>
    </row>
    <row r="37" spans="1:14" x14ac:dyDescent="0.2">
      <c r="A37" s="29"/>
      <c r="B37" s="9"/>
      <c r="C37" s="17"/>
      <c r="D37" s="1" t="s">
        <v>87</v>
      </c>
      <c r="E37" s="5" t="s">
        <v>0</v>
      </c>
      <c r="F37" s="8"/>
      <c r="G37" s="38">
        <f>Alusparameetrid!Y24</f>
        <v>1</v>
      </c>
      <c r="H37" s="8"/>
      <c r="I37" s="5"/>
    </row>
    <row r="38" spans="1:14" x14ac:dyDescent="0.2">
      <c r="A38" s="29"/>
      <c r="B38" s="9"/>
      <c r="C38" s="17"/>
      <c r="D38" s="1" t="s">
        <v>88</v>
      </c>
      <c r="E38" s="5" t="s">
        <v>11</v>
      </c>
      <c r="F38" s="8"/>
      <c r="G38" s="38">
        <f>Alusparameetrid!Y25</f>
        <v>0.9</v>
      </c>
      <c r="H38" s="8"/>
      <c r="I38" s="5"/>
    </row>
    <row r="39" spans="1:14" x14ac:dyDescent="0.2">
      <c r="A39" s="29"/>
      <c r="B39" s="9"/>
      <c r="C39" s="17"/>
      <c r="D39" s="1" t="s">
        <v>89</v>
      </c>
      <c r="E39" s="5" t="s">
        <v>52</v>
      </c>
      <c r="F39" s="8"/>
      <c r="G39" s="38">
        <f>Alusparameetrid!Y26</f>
        <v>0.8</v>
      </c>
      <c r="H39" s="8"/>
      <c r="I39" s="5"/>
    </row>
    <row r="40" spans="1:14" x14ac:dyDescent="0.2">
      <c r="A40" s="29"/>
      <c r="B40" s="9"/>
      <c r="C40" s="17"/>
      <c r="D40" s="1" t="s">
        <v>91</v>
      </c>
      <c r="E40" s="5" t="s">
        <v>53</v>
      </c>
      <c r="F40" s="8"/>
      <c r="G40" s="38">
        <f>Alusparameetrid!Y27</f>
        <v>0.7</v>
      </c>
      <c r="H40" s="8"/>
      <c r="I40" s="5"/>
    </row>
    <row r="41" spans="1:14" ht="13.5" thickBot="1" x14ac:dyDescent="0.25">
      <c r="A41" s="29"/>
      <c r="B41" s="13"/>
      <c r="C41" s="23"/>
      <c r="D41" s="10" t="s">
        <v>90</v>
      </c>
      <c r="E41" s="18" t="s">
        <v>79</v>
      </c>
      <c r="F41" s="15"/>
      <c r="G41" s="48">
        <f>Alusparameetrid!Y28</f>
        <v>1</v>
      </c>
      <c r="H41" s="15"/>
      <c r="I41" s="5"/>
    </row>
    <row r="42" spans="1:14" s="17" customFormat="1" ht="13.5" thickBot="1" x14ac:dyDescent="0.25">
      <c r="A42" s="29"/>
      <c r="B42" s="11" t="s">
        <v>12</v>
      </c>
      <c r="C42" s="22"/>
      <c r="D42" s="12"/>
      <c r="E42" s="19"/>
      <c r="F42" s="12"/>
      <c r="G42" s="35"/>
      <c r="H42" s="16"/>
      <c r="I42" s="5"/>
    </row>
    <row r="43" spans="1:14" ht="15.75" thickBot="1" x14ac:dyDescent="0.3">
      <c r="A43" s="29"/>
      <c r="B43" s="9"/>
      <c r="C43" s="17" t="s">
        <v>17</v>
      </c>
      <c r="D43" s="1" t="s">
        <v>18</v>
      </c>
      <c r="E43" s="1" t="s">
        <v>5</v>
      </c>
      <c r="F43" s="52" t="s">
        <v>52</v>
      </c>
      <c r="G43" s="7">
        <f>Alusparameetrid!Y30</f>
        <v>0.6</v>
      </c>
      <c r="H43" s="36">
        <f>IF($F$43="A",$G$43,IF($F$43="B",$G$44,IF($F$43="C",$G$45,IF(F43="D",G46,$G$47))))</f>
        <v>1.2</v>
      </c>
      <c r="I43" s="41"/>
    </row>
    <row r="44" spans="1:14" x14ac:dyDescent="0.2">
      <c r="A44" s="29"/>
      <c r="B44" s="9"/>
      <c r="C44" s="14"/>
      <c r="D44" s="1" t="s">
        <v>19</v>
      </c>
      <c r="E44" s="1" t="s">
        <v>4</v>
      </c>
      <c r="F44" s="1"/>
      <c r="G44" s="7">
        <f>Alusparameetrid!Y31</f>
        <v>0.8</v>
      </c>
      <c r="H44" s="8"/>
      <c r="I44" s="5"/>
    </row>
    <row r="45" spans="1:14" x14ac:dyDescent="0.2">
      <c r="A45" s="29"/>
      <c r="B45" s="9"/>
      <c r="C45" s="17"/>
      <c r="D45" s="1" t="s">
        <v>72</v>
      </c>
      <c r="E45" s="1" t="s">
        <v>0</v>
      </c>
      <c r="F45" s="5"/>
      <c r="G45" s="79">
        <f>Alusparameetrid!Y32</f>
        <v>0.9</v>
      </c>
      <c r="H45" s="8"/>
      <c r="I45" s="5"/>
    </row>
    <row r="46" spans="1:14" ht="15" x14ac:dyDescent="0.25">
      <c r="A46" s="29"/>
      <c r="B46" s="9"/>
      <c r="C46" s="17"/>
      <c r="D46" s="1" t="s">
        <v>20</v>
      </c>
      <c r="E46" s="1" t="s">
        <v>11</v>
      </c>
      <c r="F46" s="5"/>
      <c r="G46" s="79">
        <f>Alusparameetrid!Y33</f>
        <v>1</v>
      </c>
      <c r="H46" s="8"/>
      <c r="I46" s="5"/>
      <c r="N46" s="102"/>
    </row>
    <row r="47" spans="1:14" ht="15.75" thickBot="1" x14ac:dyDescent="0.3">
      <c r="A47" s="30"/>
      <c r="B47" s="13"/>
      <c r="C47" s="23"/>
      <c r="D47" s="10" t="s">
        <v>21</v>
      </c>
      <c r="E47" s="10" t="s">
        <v>52</v>
      </c>
      <c r="F47" s="18"/>
      <c r="G47" s="39">
        <f>Alusparameetrid!Y34</f>
        <v>1.2</v>
      </c>
      <c r="H47" s="15"/>
      <c r="I47" s="5"/>
      <c r="N47" s="102"/>
    </row>
    <row r="48" spans="1:14" s="17" customFormat="1" ht="15.75" thickBot="1" x14ac:dyDescent="0.3">
      <c r="A48" s="27" t="s">
        <v>31</v>
      </c>
      <c r="B48" s="24"/>
      <c r="C48" s="24"/>
      <c r="D48" s="12"/>
      <c r="E48" s="19"/>
      <c r="F48" s="19"/>
      <c r="G48" s="6"/>
      <c r="H48" s="8"/>
      <c r="I48" s="5"/>
      <c r="N48" s="102"/>
    </row>
    <row r="49" spans="1:14" s="17" customFormat="1" ht="15.75" thickBot="1" x14ac:dyDescent="0.3">
      <c r="A49" s="29"/>
      <c r="B49" s="11" t="s">
        <v>80</v>
      </c>
      <c r="C49" s="24"/>
      <c r="D49" s="12" t="s">
        <v>1</v>
      </c>
      <c r="E49" s="19" t="s">
        <v>5</v>
      </c>
      <c r="F49" s="52" t="s">
        <v>5</v>
      </c>
      <c r="G49" s="35">
        <f>Alusparameetrid!Y36</f>
        <v>0.8</v>
      </c>
      <c r="H49" s="46">
        <f>IF($F$49="A",$G$49,$G$50)</f>
        <v>0.8</v>
      </c>
      <c r="I49" s="41"/>
      <c r="N49" s="102"/>
    </row>
    <row r="50" spans="1:14" s="17" customFormat="1" ht="15.75" thickBot="1" x14ac:dyDescent="0.3">
      <c r="A50" s="29"/>
      <c r="B50" s="13"/>
      <c r="C50" s="23"/>
      <c r="D50" s="10" t="s">
        <v>3</v>
      </c>
      <c r="E50" s="18" t="s">
        <v>4</v>
      </c>
      <c r="F50" s="18"/>
      <c r="G50" s="48">
        <f>Alusparameetrid!Y37</f>
        <v>1</v>
      </c>
      <c r="H50" s="8"/>
      <c r="I50" s="5"/>
      <c r="N50" s="102"/>
    </row>
    <row r="51" spans="1:14" s="17" customFormat="1" ht="15.75" thickBot="1" x14ac:dyDescent="0.3">
      <c r="A51" s="27" t="s">
        <v>41</v>
      </c>
      <c r="B51" s="24"/>
      <c r="C51" s="22"/>
      <c r="D51" s="12"/>
      <c r="E51" s="19"/>
      <c r="F51" s="12"/>
      <c r="G51" s="35"/>
      <c r="H51" s="16"/>
      <c r="I51" s="5"/>
      <c r="N51" s="102"/>
    </row>
    <row r="52" spans="1:14" ht="15.75" thickBot="1" x14ac:dyDescent="0.3">
      <c r="A52" s="29"/>
      <c r="B52" s="11" t="s">
        <v>32</v>
      </c>
      <c r="C52" s="24"/>
      <c r="D52" s="12" t="s">
        <v>22</v>
      </c>
      <c r="E52" s="19" t="s">
        <v>5</v>
      </c>
      <c r="F52" s="52" t="s">
        <v>0</v>
      </c>
      <c r="G52" s="19">
        <f>Alusparameetrid!Y39</f>
        <v>1.4</v>
      </c>
      <c r="H52" s="46">
        <f>IF($F$52="A",$G$52,IF($F$52="B",$G$53,IF($F$52="C",$G$54,$G$55)))</f>
        <v>0.9</v>
      </c>
      <c r="I52" s="41"/>
      <c r="N52" s="102"/>
    </row>
    <row r="53" spans="1:14" ht="15" x14ac:dyDescent="0.25">
      <c r="A53" s="29"/>
      <c r="B53" s="9"/>
      <c r="C53" s="17"/>
      <c r="D53" s="1" t="s">
        <v>23</v>
      </c>
      <c r="E53" s="5" t="s">
        <v>4</v>
      </c>
      <c r="F53" s="8"/>
      <c r="G53" s="53">
        <f>Alusparameetrid!Y40</f>
        <v>1</v>
      </c>
      <c r="H53" s="8"/>
      <c r="I53" s="5"/>
      <c r="N53" s="102"/>
    </row>
    <row r="54" spans="1:14" ht="15" x14ac:dyDescent="0.25">
      <c r="A54" s="29"/>
      <c r="B54" s="9"/>
      <c r="C54" s="17"/>
      <c r="D54" s="1" t="s">
        <v>24</v>
      </c>
      <c r="E54" s="5" t="s">
        <v>0</v>
      </c>
      <c r="F54" s="8"/>
      <c r="G54" s="53">
        <f>Alusparameetrid!Y41</f>
        <v>0.9</v>
      </c>
      <c r="H54" s="8"/>
      <c r="I54" s="5"/>
      <c r="N54" s="102"/>
    </row>
    <row r="55" spans="1:14" ht="15" x14ac:dyDescent="0.25">
      <c r="A55" s="29"/>
      <c r="B55" s="9"/>
      <c r="C55" s="17"/>
      <c r="D55" s="1" t="s">
        <v>25</v>
      </c>
      <c r="E55" s="5" t="s">
        <v>11</v>
      </c>
      <c r="F55" s="8"/>
      <c r="G55" s="5">
        <f>Alusparameetrid!Y42</f>
        <v>0.7</v>
      </c>
      <c r="H55" s="8"/>
      <c r="I55" s="5"/>
      <c r="N55" s="102"/>
    </row>
    <row r="56" spans="1:14" ht="15.75" thickBot="1" x14ac:dyDescent="0.3">
      <c r="A56" s="29"/>
      <c r="B56" s="9"/>
      <c r="C56" s="17"/>
      <c r="D56" s="1"/>
      <c r="E56" s="5"/>
      <c r="F56" s="8"/>
      <c r="G56" s="5"/>
      <c r="H56" s="8"/>
      <c r="I56" s="5"/>
      <c r="N56" s="102"/>
    </row>
    <row r="57" spans="1:14" ht="15.75" thickBot="1" x14ac:dyDescent="0.3">
      <c r="A57" s="27" t="s">
        <v>26</v>
      </c>
      <c r="B57" s="24"/>
      <c r="C57" s="32"/>
      <c r="D57" s="12"/>
      <c r="E57" s="19"/>
      <c r="F57" s="12"/>
      <c r="G57" s="35"/>
      <c r="H57" s="16"/>
      <c r="I57" s="5"/>
      <c r="N57" s="101"/>
    </row>
    <row r="58" spans="1:14" ht="15.75" thickBot="1" x14ac:dyDescent="0.3">
      <c r="A58" s="29"/>
      <c r="B58" s="58" t="s">
        <v>27</v>
      </c>
      <c r="C58" s="24"/>
      <c r="D58" s="12" t="s">
        <v>28</v>
      </c>
      <c r="E58" s="19" t="s">
        <v>5</v>
      </c>
      <c r="F58" s="52" t="s">
        <v>5</v>
      </c>
      <c r="G58" s="35">
        <f>Alusparameetrid!Y45</f>
        <v>1.2</v>
      </c>
      <c r="H58" s="46">
        <f>IF($F$58="A",$G$58,IF($F$58="B",$G$59,$G$60))</f>
        <v>1.2</v>
      </c>
      <c r="I58" s="41"/>
      <c r="N58" s="101"/>
    </row>
    <row r="59" spans="1:14" ht="15" x14ac:dyDescent="0.25">
      <c r="A59" s="29"/>
      <c r="B59" s="9"/>
      <c r="C59" s="25"/>
      <c r="D59" s="1" t="s">
        <v>29</v>
      </c>
      <c r="E59" s="5" t="s">
        <v>4</v>
      </c>
      <c r="F59" s="8"/>
      <c r="G59" s="38">
        <f>Alusparameetrid!Y46</f>
        <v>1</v>
      </c>
      <c r="H59" s="8"/>
      <c r="I59" s="5"/>
      <c r="N59" s="101"/>
    </row>
    <row r="60" spans="1:14" ht="15.75" thickBot="1" x14ac:dyDescent="0.3">
      <c r="A60" s="29"/>
      <c r="B60" s="13"/>
      <c r="C60" s="33"/>
      <c r="D60" s="10" t="s">
        <v>30</v>
      </c>
      <c r="E60" s="18" t="s">
        <v>0</v>
      </c>
      <c r="F60" s="15"/>
      <c r="G60" s="37">
        <f>Alusparameetrid!Y47</f>
        <v>0.8</v>
      </c>
      <c r="H60" s="15"/>
      <c r="I60" s="5"/>
      <c r="N60" s="101"/>
    </row>
    <row r="61" spans="1:14" ht="15.75" thickBot="1" x14ac:dyDescent="0.3">
      <c r="A61" s="30"/>
      <c r="B61" s="13"/>
      <c r="C61" s="33" t="s">
        <v>70</v>
      </c>
      <c r="D61" s="10"/>
      <c r="E61" s="18" t="s">
        <v>71</v>
      </c>
      <c r="F61" s="52">
        <v>24</v>
      </c>
      <c r="G61" s="37"/>
      <c r="H61" s="57">
        <f>IF($F$61&gt;25,1.4,IF($F$61&gt;12,1,IF(F61&gt;8,0.8,0.6)))</f>
        <v>1</v>
      </c>
      <c r="I61" s="41"/>
      <c r="N61" s="101"/>
    </row>
    <row r="62" spans="1:14" ht="15.75" thickBot="1" x14ac:dyDescent="0.3">
      <c r="A62" s="27" t="s">
        <v>34</v>
      </c>
      <c r="B62" s="24"/>
      <c r="C62" s="32"/>
      <c r="D62" s="12"/>
      <c r="E62" s="19"/>
      <c r="F62" s="12"/>
      <c r="G62" s="35"/>
      <c r="H62" s="8"/>
      <c r="I62" s="5"/>
      <c r="N62" s="101"/>
    </row>
    <row r="63" spans="1:14" ht="15.75" thickBot="1" x14ac:dyDescent="0.3">
      <c r="A63" s="29"/>
      <c r="B63" s="11" t="s">
        <v>33</v>
      </c>
      <c r="C63" s="24"/>
      <c r="D63" s="12" t="s">
        <v>39</v>
      </c>
      <c r="E63" s="24" t="s">
        <v>9</v>
      </c>
      <c r="F63" s="52">
        <v>50</v>
      </c>
      <c r="G63" s="99"/>
      <c r="H63" s="16"/>
      <c r="I63" s="5"/>
      <c r="N63" s="101"/>
    </row>
    <row r="64" spans="1:14" ht="15.75" thickBot="1" x14ac:dyDescent="0.3">
      <c r="A64" s="30"/>
      <c r="B64" s="13"/>
      <c r="C64" s="23"/>
      <c r="D64" s="10" t="s">
        <v>97</v>
      </c>
      <c r="E64" s="18" t="s">
        <v>9</v>
      </c>
      <c r="F64" s="52">
        <v>53</v>
      </c>
      <c r="G64" s="82">
        <f>$F$64/F63</f>
        <v>1.06</v>
      </c>
      <c r="H64" s="47">
        <f>IF(G64&gt;1.15,1.1,IF(G64&gt;1,1,IF(G64&gt;0.9,0.8,0.6)))</f>
        <v>1</v>
      </c>
      <c r="I64" s="5"/>
      <c r="N64" s="101"/>
    </row>
    <row r="65" spans="1:14" ht="6.75" customHeight="1" x14ac:dyDescent="0.25">
      <c r="A65" s="31"/>
      <c r="B65" s="17"/>
      <c r="C65" s="21"/>
      <c r="D65" s="1"/>
      <c r="E65" s="34"/>
      <c r="F65" s="2"/>
      <c r="G65" s="34"/>
      <c r="H65" s="1"/>
      <c r="I65" s="20"/>
      <c r="N65" s="101"/>
    </row>
    <row r="66" spans="1:14" ht="16.5" thickBot="1" x14ac:dyDescent="0.3">
      <c r="C66" s="17"/>
      <c r="D66" s="1"/>
      <c r="E66" s="93" t="s">
        <v>57</v>
      </c>
      <c r="F66" s="94">
        <f>AVERAGE(H22:H64)</f>
        <v>1.03</v>
      </c>
      <c r="G66" s="42" t="s">
        <v>94</v>
      </c>
      <c r="H66" s="95">
        <f>INT(F66*H20)</f>
        <v>41</v>
      </c>
      <c r="N66" s="101"/>
    </row>
    <row r="67" spans="1:14" ht="16.5" thickBot="1" x14ac:dyDescent="0.3">
      <c r="G67" s="96" t="s">
        <v>95</v>
      </c>
      <c r="H67" s="97">
        <f>ROUND(H66/10,0)*10</f>
        <v>40</v>
      </c>
      <c r="I67" s="106" t="str">
        <f>IF(AND(H35&lt;=1,H67&gt;50),"Ülekäikude lahendus ei vasta piirkiirusele!","")</f>
        <v/>
      </c>
      <c r="N67" s="101"/>
    </row>
    <row r="68" spans="1:14" ht="15" x14ac:dyDescent="0.25">
      <c r="N68" s="101"/>
    </row>
    <row r="69" spans="1:14" ht="15" x14ac:dyDescent="0.25">
      <c r="F69" s="4" t="s">
        <v>92</v>
      </c>
      <c r="G69" s="90">
        <f>MIN(G22:G64)</f>
        <v>0.6</v>
      </c>
      <c r="N69" s="101"/>
    </row>
    <row r="70" spans="1:14" ht="15" x14ac:dyDescent="0.25">
      <c r="C70" s="21"/>
      <c r="D70" s="2"/>
      <c r="E70" s="1"/>
      <c r="F70" s="4" t="s">
        <v>93</v>
      </c>
      <c r="G70" s="90">
        <f>MAX(G22:G64)</f>
        <v>1.4</v>
      </c>
      <c r="I70" s="40"/>
      <c r="N70" s="101"/>
    </row>
    <row r="71" spans="1:14" ht="15" x14ac:dyDescent="0.25">
      <c r="C71" s="21"/>
      <c r="D71" s="2"/>
      <c r="E71" s="1"/>
      <c r="F71" s="1"/>
      <c r="G71" s="1"/>
      <c r="I71" s="40"/>
      <c r="N71" s="101"/>
    </row>
    <row r="72" spans="1:14" x14ac:dyDescent="0.2">
      <c r="C72" s="21"/>
      <c r="D72" s="2"/>
      <c r="E72" s="1"/>
      <c r="F72" s="1"/>
      <c r="G72" s="1"/>
      <c r="H72" s="1"/>
      <c r="I72" s="40"/>
    </row>
  </sheetData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N72"/>
  <sheetViews>
    <sheetView workbookViewId="0">
      <pane ySplit="1" topLeftCell="A5" activePane="bottomLeft" state="frozen"/>
      <selection pane="bottomLeft" activeCell="K15" sqref="K15"/>
    </sheetView>
  </sheetViews>
  <sheetFormatPr defaultColWidth="9.140625" defaultRowHeight="12.75" x14ac:dyDescent="0.2"/>
  <cols>
    <col min="1" max="1" width="3.7109375" style="28" customWidth="1"/>
    <col min="2" max="2" width="3.7109375" style="3" customWidth="1"/>
    <col min="3" max="3" width="27.140625" style="3" customWidth="1"/>
    <col min="4" max="4" width="37.85546875" style="4" bestFit="1" customWidth="1"/>
    <col min="5" max="5" width="5" style="4" customWidth="1"/>
    <col min="6" max="6" width="8.42578125" style="4" customWidth="1"/>
    <col min="7" max="7" width="7.85546875" style="4" customWidth="1"/>
    <col min="8" max="8" width="6.140625" style="4" customWidth="1"/>
    <col min="9" max="9" width="6.140625" style="43" bestFit="1" customWidth="1"/>
    <col min="10" max="10" width="5.5703125" style="3" bestFit="1" customWidth="1"/>
    <col min="11" max="16384" width="9.140625" style="3"/>
  </cols>
  <sheetData>
    <row r="1" spans="1:9" ht="16.5" thickBot="1" x14ac:dyDescent="0.3">
      <c r="A1" s="56" t="s">
        <v>69</v>
      </c>
      <c r="D1" s="3"/>
      <c r="E1" s="3"/>
      <c r="F1" s="3"/>
      <c r="G1" s="1"/>
      <c r="H1" s="45"/>
      <c r="I1" s="5"/>
    </row>
    <row r="2" spans="1:9" x14ac:dyDescent="0.2">
      <c r="B2" s="27" t="s">
        <v>44</v>
      </c>
      <c r="C2" s="24"/>
      <c r="D2" s="89" t="s">
        <v>43</v>
      </c>
      <c r="E2" s="24"/>
      <c r="F2" s="24"/>
      <c r="G2" s="12"/>
      <c r="H2" s="55"/>
      <c r="I2" s="5"/>
    </row>
    <row r="3" spans="1:9" ht="13.5" thickBot="1" x14ac:dyDescent="0.25">
      <c r="B3" s="62" t="s">
        <v>55</v>
      </c>
      <c r="C3" s="17"/>
      <c r="D3" s="1"/>
      <c r="E3" s="17"/>
      <c r="F3" s="17"/>
      <c r="G3" s="1"/>
      <c r="H3" s="44"/>
      <c r="I3" s="5"/>
    </row>
    <row r="4" spans="1:9" ht="15.75" thickBot="1" x14ac:dyDescent="0.3">
      <c r="B4" s="9"/>
      <c r="C4" s="17" t="s">
        <v>45</v>
      </c>
      <c r="D4" s="17" t="s">
        <v>54</v>
      </c>
      <c r="E4" s="1" t="s">
        <v>5</v>
      </c>
      <c r="F4" s="52" t="s">
        <v>5</v>
      </c>
      <c r="G4" s="1">
        <v>5</v>
      </c>
      <c r="H4" s="63">
        <f>IF(F4="A",5,IF(F4="B",4,IF(F4="C",3,IF(F4="D",2,IF(F4="E",2,1)))))</f>
        <v>5</v>
      </c>
      <c r="I4" s="5"/>
    </row>
    <row r="5" spans="1:9" x14ac:dyDescent="0.2">
      <c r="B5" s="9"/>
      <c r="C5" s="17" t="s">
        <v>46</v>
      </c>
      <c r="D5" s="17" t="s">
        <v>6</v>
      </c>
      <c r="E5" s="1" t="s">
        <v>4</v>
      </c>
      <c r="F5" s="17"/>
      <c r="G5" s="1">
        <v>4</v>
      </c>
      <c r="H5" s="44"/>
      <c r="I5" s="5"/>
    </row>
    <row r="6" spans="1:9" x14ac:dyDescent="0.2">
      <c r="B6" s="62" t="s">
        <v>48</v>
      </c>
      <c r="C6" s="17"/>
      <c r="D6" s="17"/>
      <c r="E6" s="1"/>
      <c r="F6" s="17"/>
      <c r="G6" s="1"/>
      <c r="H6" s="44"/>
      <c r="I6" s="5"/>
    </row>
    <row r="7" spans="1:9" x14ac:dyDescent="0.2">
      <c r="B7" s="9"/>
      <c r="C7" s="17" t="s">
        <v>50</v>
      </c>
      <c r="D7" s="17" t="s">
        <v>59</v>
      </c>
      <c r="E7" s="1" t="s">
        <v>0</v>
      </c>
      <c r="F7" s="17"/>
      <c r="G7" s="1">
        <v>3</v>
      </c>
      <c r="H7" s="44"/>
      <c r="I7" s="5"/>
    </row>
    <row r="8" spans="1:9" x14ac:dyDescent="0.2">
      <c r="B8" s="9"/>
      <c r="C8" s="17" t="s">
        <v>47</v>
      </c>
      <c r="D8" s="17" t="s">
        <v>59</v>
      </c>
      <c r="E8" s="1" t="s">
        <v>11</v>
      </c>
      <c r="F8" s="17"/>
      <c r="G8" s="1">
        <v>2</v>
      </c>
      <c r="H8" s="44"/>
      <c r="I8" s="5"/>
    </row>
    <row r="9" spans="1:9" x14ac:dyDescent="0.2">
      <c r="B9" s="9"/>
      <c r="C9" s="17" t="s">
        <v>49</v>
      </c>
      <c r="D9" s="17" t="s">
        <v>7</v>
      </c>
      <c r="E9" s="1" t="s">
        <v>52</v>
      </c>
      <c r="F9" s="17"/>
      <c r="G9" s="1">
        <v>2</v>
      </c>
      <c r="H9" s="44"/>
      <c r="I9" s="5"/>
    </row>
    <row r="10" spans="1:9" ht="13.5" thickBot="1" x14ac:dyDescent="0.25">
      <c r="B10" s="64"/>
      <c r="C10" s="60" t="s">
        <v>51</v>
      </c>
      <c r="D10" s="60" t="s">
        <v>60</v>
      </c>
      <c r="E10" s="61" t="s">
        <v>53</v>
      </c>
      <c r="F10" s="17"/>
      <c r="G10" s="61">
        <v>1</v>
      </c>
      <c r="H10" s="65"/>
      <c r="I10" s="5"/>
    </row>
    <row r="11" spans="1:9" ht="15.75" thickBot="1" x14ac:dyDescent="0.3">
      <c r="B11" s="66"/>
      <c r="C11" s="67"/>
      <c r="D11" s="68" t="s">
        <v>42</v>
      </c>
      <c r="E11" s="67"/>
      <c r="F11" s="52">
        <v>832</v>
      </c>
      <c r="G11" s="98"/>
      <c r="H11" s="69">
        <f>IF(F11&lt;100,1,IF(F11&lt;200,2,IF(F11&lt;600,3,IF(F11&lt;1200,4,IF(F11&lt;2400,5,6)))))</f>
        <v>4</v>
      </c>
      <c r="I11" s="5"/>
    </row>
    <row r="12" spans="1:9" ht="6" customHeight="1" thickBot="1" x14ac:dyDescent="0.25"/>
    <row r="13" spans="1:9" ht="15.75" thickBot="1" x14ac:dyDescent="0.3">
      <c r="B13" s="11"/>
      <c r="C13" s="24" t="s">
        <v>66</v>
      </c>
      <c r="D13" s="24" t="s">
        <v>61</v>
      </c>
      <c r="E13" s="12" t="s">
        <v>5</v>
      </c>
      <c r="F13" s="52" t="s">
        <v>4</v>
      </c>
      <c r="G13" s="12">
        <v>1</v>
      </c>
      <c r="H13" s="46">
        <f>IF(F13="A",1,IF(F13="B",2,IF(F13="C",3,IF(F13="D",4,5))))</f>
        <v>2</v>
      </c>
      <c r="I13" s="5"/>
    </row>
    <row r="14" spans="1:9" x14ac:dyDescent="0.2">
      <c r="B14" s="9"/>
      <c r="C14" s="17"/>
      <c r="D14" s="17" t="s">
        <v>62</v>
      </c>
      <c r="E14" s="1" t="s">
        <v>4</v>
      </c>
      <c r="F14" s="17"/>
      <c r="G14" s="1">
        <v>2</v>
      </c>
      <c r="H14" s="44"/>
      <c r="I14" s="5"/>
    </row>
    <row r="15" spans="1:9" x14ac:dyDescent="0.2">
      <c r="B15" s="9"/>
      <c r="C15" s="17"/>
      <c r="D15" s="17" t="s">
        <v>63</v>
      </c>
      <c r="E15" s="1" t="s">
        <v>0</v>
      </c>
      <c r="F15" s="17"/>
      <c r="G15" s="1">
        <v>3</v>
      </c>
      <c r="H15" s="8"/>
      <c r="I15" s="40"/>
    </row>
    <row r="16" spans="1:9" x14ac:dyDescent="0.2">
      <c r="B16" s="9"/>
      <c r="C16" s="17"/>
      <c r="D16" s="17" t="s">
        <v>65</v>
      </c>
      <c r="E16" s="1" t="s">
        <v>11</v>
      </c>
      <c r="F16" s="17"/>
      <c r="G16" s="1">
        <v>4</v>
      </c>
      <c r="H16" s="8"/>
      <c r="I16" s="40"/>
    </row>
    <row r="17" spans="1:9" ht="13.5" thickBot="1" x14ac:dyDescent="0.25">
      <c r="B17" s="13"/>
      <c r="C17" s="23"/>
      <c r="D17" s="23" t="s">
        <v>64</v>
      </c>
      <c r="E17" s="10" t="s">
        <v>52</v>
      </c>
      <c r="F17" s="23"/>
      <c r="G17" s="10">
        <v>5</v>
      </c>
      <c r="H17" s="15"/>
      <c r="I17" s="40"/>
    </row>
    <row r="18" spans="1:9" ht="5.25" customHeight="1" x14ac:dyDescent="0.2">
      <c r="D18" s="3"/>
      <c r="F18" s="3"/>
      <c r="G18" s="50"/>
      <c r="H18" s="1"/>
      <c r="I18" s="40"/>
    </row>
    <row r="19" spans="1:9" ht="15" x14ac:dyDescent="0.25">
      <c r="D19" s="3"/>
      <c r="E19" s="91" t="s">
        <v>56</v>
      </c>
      <c r="F19" s="92">
        <f>H13*10+MAX(H4,H11)</f>
        <v>25</v>
      </c>
      <c r="G19" s="100" t="s">
        <v>96</v>
      </c>
    </row>
    <row r="20" spans="1:9" ht="15" customHeight="1" thickBot="1" x14ac:dyDescent="0.3">
      <c r="A20" s="56" t="s">
        <v>68</v>
      </c>
      <c r="E20" s="3"/>
      <c r="F20" s="5"/>
      <c r="G20" s="50"/>
      <c r="H20" s="95">
        <f>VLOOKUP(F19,Alusparameetrid!P4:Q28,2,FALSE)</f>
        <v>45</v>
      </c>
      <c r="I20" s="40"/>
    </row>
    <row r="21" spans="1:9" ht="13.5" thickBot="1" x14ac:dyDescent="0.25">
      <c r="A21" s="27" t="s">
        <v>40</v>
      </c>
      <c r="B21" s="24"/>
      <c r="C21" s="24"/>
      <c r="D21" s="24"/>
      <c r="E21" s="24"/>
      <c r="F21" s="12"/>
      <c r="G21" s="54"/>
      <c r="H21" s="16"/>
      <c r="I21" s="40"/>
    </row>
    <row r="22" spans="1:9" ht="15.75" thickBot="1" x14ac:dyDescent="0.3">
      <c r="A22" s="29"/>
      <c r="B22" s="11" t="s">
        <v>38</v>
      </c>
      <c r="C22" s="24"/>
      <c r="D22" s="12">
        <v>1</v>
      </c>
      <c r="E22" s="12" t="s">
        <v>5</v>
      </c>
      <c r="F22" s="52" t="s">
        <v>4</v>
      </c>
      <c r="G22" s="51">
        <f>Alusparameetrid!Y9</f>
        <v>0.8</v>
      </c>
      <c r="H22" s="46">
        <f>IF($F$22="A",$G$22,IF($F$22="B",$G$23,$G$24))</f>
        <v>1.1000000000000001</v>
      </c>
      <c r="I22" s="40"/>
    </row>
    <row r="23" spans="1:9" x14ac:dyDescent="0.2">
      <c r="A23" s="29"/>
      <c r="B23" s="9"/>
      <c r="C23" s="17"/>
      <c r="D23" s="1">
        <v>2</v>
      </c>
      <c r="E23" s="1" t="s">
        <v>4</v>
      </c>
      <c r="F23" s="17"/>
      <c r="G23" s="7">
        <f>Alusparameetrid!Y10</f>
        <v>1.1000000000000001</v>
      </c>
      <c r="H23" s="8"/>
      <c r="I23" s="40"/>
    </row>
    <row r="24" spans="1:9" ht="13.5" thickBot="1" x14ac:dyDescent="0.25">
      <c r="A24" s="29"/>
      <c r="B24" s="13"/>
      <c r="C24" s="23"/>
      <c r="D24" s="10" t="s">
        <v>37</v>
      </c>
      <c r="E24" s="10" t="s">
        <v>0</v>
      </c>
      <c r="F24" s="10"/>
      <c r="G24" s="39">
        <f>Alusparameetrid!Y11</f>
        <v>1.3</v>
      </c>
      <c r="H24" s="15"/>
      <c r="I24" s="40"/>
    </row>
    <row r="25" spans="1:9" ht="13.5" thickBot="1" x14ac:dyDescent="0.25">
      <c r="A25" s="30"/>
      <c r="B25" s="23"/>
      <c r="C25" s="26"/>
      <c r="D25" s="10"/>
      <c r="E25" s="18"/>
      <c r="F25" s="18"/>
      <c r="G25" s="18"/>
      <c r="H25" s="15"/>
      <c r="I25" s="40"/>
    </row>
    <row r="26" spans="1:9" ht="13.5" thickBot="1" x14ac:dyDescent="0.25">
      <c r="A26" s="27" t="s">
        <v>15</v>
      </c>
      <c r="B26" s="24"/>
      <c r="C26" s="22"/>
      <c r="D26" s="12"/>
      <c r="E26" s="19"/>
      <c r="F26" s="24"/>
      <c r="G26" s="19"/>
      <c r="H26" s="16"/>
      <c r="I26" s="40"/>
    </row>
    <row r="27" spans="1:9" ht="15.75" thickBot="1" x14ac:dyDescent="0.3">
      <c r="A27" s="29"/>
      <c r="B27" s="11" t="s">
        <v>2</v>
      </c>
      <c r="C27" s="24"/>
      <c r="D27" s="12" t="s">
        <v>10</v>
      </c>
      <c r="E27" s="19" t="s">
        <v>5</v>
      </c>
      <c r="F27" s="52" t="s">
        <v>5</v>
      </c>
      <c r="G27" s="49">
        <f>Alusparameetrid!Y14</f>
        <v>1.1000000000000001</v>
      </c>
      <c r="H27" s="46">
        <f>IF($F$27="A",$G$27,IF($F$27="B",$G$28,$G$29))</f>
        <v>1.1000000000000001</v>
      </c>
      <c r="I27" s="41"/>
    </row>
    <row r="28" spans="1:9" x14ac:dyDescent="0.2">
      <c r="A28" s="29"/>
      <c r="B28" s="9"/>
      <c r="C28" s="17"/>
      <c r="D28" s="1" t="s">
        <v>8</v>
      </c>
      <c r="E28" s="5" t="s">
        <v>4</v>
      </c>
      <c r="F28" s="1"/>
      <c r="G28" s="6">
        <f>Alusparameetrid!Y15</f>
        <v>0.8</v>
      </c>
      <c r="H28" s="8"/>
      <c r="I28" s="5"/>
    </row>
    <row r="29" spans="1:9" ht="13.5" thickBot="1" x14ac:dyDescent="0.25">
      <c r="A29" s="30"/>
      <c r="B29" s="13" t="s">
        <v>16</v>
      </c>
      <c r="C29" s="23"/>
      <c r="D29" s="10" t="s">
        <v>58</v>
      </c>
      <c r="E29" s="18" t="s">
        <v>0</v>
      </c>
      <c r="F29" s="10"/>
      <c r="G29" s="48">
        <f>Alusparameetrid!Y16</f>
        <v>1</v>
      </c>
      <c r="H29" s="15"/>
      <c r="I29" s="5"/>
    </row>
    <row r="30" spans="1:9" ht="13.5" thickBot="1" x14ac:dyDescent="0.25">
      <c r="A30" s="27" t="s">
        <v>13</v>
      </c>
      <c r="B30" s="24"/>
      <c r="C30" s="22"/>
      <c r="D30" s="12"/>
      <c r="E30" s="19"/>
      <c r="F30" s="12"/>
      <c r="G30" s="6"/>
      <c r="H30" s="8"/>
      <c r="I30" s="5"/>
    </row>
    <row r="31" spans="1:9" ht="15.75" thickBot="1" x14ac:dyDescent="0.3">
      <c r="A31" s="29"/>
      <c r="B31" s="11" t="s">
        <v>14</v>
      </c>
      <c r="C31" s="22"/>
      <c r="D31" s="12" t="s">
        <v>73</v>
      </c>
      <c r="E31" s="19" t="s">
        <v>5</v>
      </c>
      <c r="F31" s="52" t="s">
        <v>5</v>
      </c>
      <c r="G31" s="35">
        <f>Alusparameetrid!Y18</f>
        <v>1.2</v>
      </c>
      <c r="H31" s="46">
        <f>IF($F$31="A",$G$31,IF($F$31="B",$G$32,IF($F$31="C",$G$33,$G$34)))</f>
        <v>1.2</v>
      </c>
      <c r="I31" s="41"/>
    </row>
    <row r="32" spans="1:9" x14ac:dyDescent="0.2">
      <c r="A32" s="29"/>
      <c r="B32" s="9"/>
      <c r="C32" s="14"/>
      <c r="D32" s="1" t="s">
        <v>36</v>
      </c>
      <c r="E32" s="5" t="s">
        <v>4</v>
      </c>
      <c r="F32" s="1"/>
      <c r="G32" s="6">
        <f>Alusparameetrid!Y19</f>
        <v>1</v>
      </c>
      <c r="H32" s="8"/>
      <c r="I32" s="5"/>
    </row>
    <row r="33" spans="1:14" x14ac:dyDescent="0.2">
      <c r="A33" s="29"/>
      <c r="B33" s="9"/>
      <c r="C33" s="14"/>
      <c r="D33" s="1" t="s">
        <v>35</v>
      </c>
      <c r="E33" s="5" t="s">
        <v>0</v>
      </c>
      <c r="F33" s="1"/>
      <c r="G33" s="38">
        <f>Alusparameetrid!Y20</f>
        <v>0.8</v>
      </c>
      <c r="H33" s="8"/>
      <c r="I33" s="5"/>
    </row>
    <row r="34" spans="1:14" ht="13.5" thickBot="1" x14ac:dyDescent="0.25">
      <c r="A34" s="29"/>
      <c r="B34" s="13"/>
      <c r="C34" s="80" t="s">
        <v>74</v>
      </c>
      <c r="D34" s="10" t="s">
        <v>75</v>
      </c>
      <c r="E34" s="18" t="s">
        <v>11</v>
      </c>
      <c r="F34" s="10"/>
      <c r="G34" s="37">
        <f>Alusparameetrid!Y21</f>
        <v>0.6</v>
      </c>
      <c r="H34" s="15"/>
      <c r="I34" s="5"/>
    </row>
    <row r="35" spans="1:14" ht="15.75" thickBot="1" x14ac:dyDescent="0.3">
      <c r="A35" s="29"/>
      <c r="B35" s="11" t="s">
        <v>76</v>
      </c>
      <c r="C35" s="24"/>
      <c r="D35" s="12" t="s">
        <v>78</v>
      </c>
      <c r="E35" s="19" t="s">
        <v>5</v>
      </c>
      <c r="F35" s="52" t="s">
        <v>4</v>
      </c>
      <c r="G35" s="6">
        <f>Alusparameetrid!Y22</f>
        <v>1.4</v>
      </c>
      <c r="H35" s="36">
        <f>IF($F$35="A",$G$35,IF($F$35="B",G36,IF($F$35="C",G37,IF($F$35="D",G38,IF(F35="E",G39,IF(F35="F",G40,$G$41))))))</f>
        <v>1.2</v>
      </c>
      <c r="I35" s="105" t="str">
        <f>IF(AND(H35&lt;=1,H67&gt;50),"Ülekäikude lahendus ei vasta piirkiirusele!","")</f>
        <v/>
      </c>
    </row>
    <row r="36" spans="1:14" ht="15" x14ac:dyDescent="0.25">
      <c r="A36" s="29"/>
      <c r="B36" s="9"/>
      <c r="C36" s="17"/>
      <c r="D36" s="1" t="s">
        <v>77</v>
      </c>
      <c r="E36" s="5" t="s">
        <v>4</v>
      </c>
      <c r="F36" s="81"/>
      <c r="G36" s="6">
        <f>Alusparameetrid!Y23</f>
        <v>1.2</v>
      </c>
      <c r="H36" s="63"/>
      <c r="I36" s="41"/>
    </row>
    <row r="37" spans="1:14" x14ac:dyDescent="0.2">
      <c r="A37" s="29"/>
      <c r="B37" s="9"/>
      <c r="C37" s="17"/>
      <c r="D37" s="1" t="s">
        <v>87</v>
      </c>
      <c r="E37" s="5" t="s">
        <v>0</v>
      </c>
      <c r="F37" s="8"/>
      <c r="G37" s="38">
        <f>Alusparameetrid!Y24</f>
        <v>1</v>
      </c>
      <c r="H37" s="8"/>
      <c r="I37" s="5"/>
    </row>
    <row r="38" spans="1:14" x14ac:dyDescent="0.2">
      <c r="A38" s="29"/>
      <c r="B38" s="9"/>
      <c r="C38" s="17"/>
      <c r="D38" s="1" t="s">
        <v>88</v>
      </c>
      <c r="E38" s="5" t="s">
        <v>11</v>
      </c>
      <c r="F38" s="8"/>
      <c r="G38" s="38">
        <f>Alusparameetrid!Y25</f>
        <v>0.9</v>
      </c>
      <c r="H38" s="8"/>
      <c r="I38" s="5"/>
    </row>
    <row r="39" spans="1:14" x14ac:dyDescent="0.2">
      <c r="A39" s="29"/>
      <c r="B39" s="9"/>
      <c r="C39" s="17"/>
      <c r="D39" s="1" t="s">
        <v>89</v>
      </c>
      <c r="E39" s="5" t="s">
        <v>52</v>
      </c>
      <c r="F39" s="8"/>
      <c r="G39" s="38">
        <f>Alusparameetrid!Y26</f>
        <v>0.8</v>
      </c>
      <c r="H39" s="8"/>
      <c r="I39" s="5"/>
    </row>
    <row r="40" spans="1:14" x14ac:dyDescent="0.2">
      <c r="A40" s="29"/>
      <c r="B40" s="9"/>
      <c r="C40" s="17"/>
      <c r="D40" s="1" t="s">
        <v>91</v>
      </c>
      <c r="E40" s="5" t="s">
        <v>53</v>
      </c>
      <c r="F40" s="8"/>
      <c r="G40" s="38">
        <f>Alusparameetrid!Y27</f>
        <v>0.7</v>
      </c>
      <c r="H40" s="8"/>
      <c r="I40" s="5"/>
    </row>
    <row r="41" spans="1:14" ht="13.5" thickBot="1" x14ac:dyDescent="0.25">
      <c r="A41" s="29"/>
      <c r="B41" s="13"/>
      <c r="C41" s="23"/>
      <c r="D41" s="10" t="s">
        <v>90</v>
      </c>
      <c r="E41" s="18" t="s">
        <v>79</v>
      </c>
      <c r="F41" s="15"/>
      <c r="G41" s="48">
        <f>Alusparameetrid!Y28</f>
        <v>1</v>
      </c>
      <c r="H41" s="15"/>
      <c r="I41" s="5"/>
    </row>
    <row r="42" spans="1:14" s="17" customFormat="1" ht="13.5" thickBot="1" x14ac:dyDescent="0.25">
      <c r="A42" s="29"/>
      <c r="B42" s="11" t="s">
        <v>12</v>
      </c>
      <c r="C42" s="22"/>
      <c r="D42" s="12"/>
      <c r="E42" s="19"/>
      <c r="F42" s="12"/>
      <c r="G42" s="35"/>
      <c r="H42" s="16"/>
      <c r="I42" s="5"/>
    </row>
    <row r="43" spans="1:14" ht="15.75" thickBot="1" x14ac:dyDescent="0.3">
      <c r="A43" s="29"/>
      <c r="B43" s="9"/>
      <c r="C43" s="17" t="s">
        <v>17</v>
      </c>
      <c r="D43" s="1" t="s">
        <v>18</v>
      </c>
      <c r="E43" s="1" t="s">
        <v>5</v>
      </c>
      <c r="F43" s="52" t="s">
        <v>52</v>
      </c>
      <c r="G43" s="7">
        <f>Alusparameetrid!Y30</f>
        <v>0.6</v>
      </c>
      <c r="H43" s="36">
        <f>IF($F$43="A",$G$43,IF($F$43="B",$G$44,IF($F$43="C",$G$45,IF(F43="D",G46,$G$47))))</f>
        <v>1.2</v>
      </c>
      <c r="I43" s="41"/>
    </row>
    <row r="44" spans="1:14" x14ac:dyDescent="0.2">
      <c r="A44" s="29"/>
      <c r="B44" s="9"/>
      <c r="C44" s="14"/>
      <c r="D44" s="1" t="s">
        <v>19</v>
      </c>
      <c r="E44" s="1" t="s">
        <v>4</v>
      </c>
      <c r="F44" s="1"/>
      <c r="G44" s="7">
        <f>Alusparameetrid!Y31</f>
        <v>0.8</v>
      </c>
      <c r="H44" s="8"/>
      <c r="I44" s="5"/>
    </row>
    <row r="45" spans="1:14" x14ac:dyDescent="0.2">
      <c r="A45" s="29"/>
      <c r="B45" s="9"/>
      <c r="C45" s="17"/>
      <c r="D45" s="1" t="s">
        <v>72</v>
      </c>
      <c r="E45" s="1" t="s">
        <v>0</v>
      </c>
      <c r="F45" s="5"/>
      <c r="G45" s="79">
        <f>Alusparameetrid!Y32</f>
        <v>0.9</v>
      </c>
      <c r="H45" s="8"/>
      <c r="I45" s="5"/>
    </row>
    <row r="46" spans="1:14" ht="15" x14ac:dyDescent="0.25">
      <c r="A46" s="29"/>
      <c r="B46" s="9"/>
      <c r="C46" s="17"/>
      <c r="D46" s="1" t="s">
        <v>20</v>
      </c>
      <c r="E46" s="1" t="s">
        <v>11</v>
      </c>
      <c r="F46" s="5"/>
      <c r="G46" s="79">
        <f>Alusparameetrid!Y33</f>
        <v>1</v>
      </c>
      <c r="H46" s="8"/>
      <c r="I46" s="5"/>
      <c r="N46" s="102"/>
    </row>
    <row r="47" spans="1:14" ht="15.75" thickBot="1" x14ac:dyDescent="0.3">
      <c r="A47" s="30"/>
      <c r="B47" s="13"/>
      <c r="C47" s="23"/>
      <c r="D47" s="10" t="s">
        <v>21</v>
      </c>
      <c r="E47" s="10" t="s">
        <v>52</v>
      </c>
      <c r="F47" s="18"/>
      <c r="G47" s="39">
        <f>Alusparameetrid!Y34</f>
        <v>1.2</v>
      </c>
      <c r="H47" s="15"/>
      <c r="I47" s="5"/>
      <c r="N47" s="102"/>
    </row>
    <row r="48" spans="1:14" s="17" customFormat="1" ht="15.75" thickBot="1" x14ac:dyDescent="0.3">
      <c r="A48" s="27" t="s">
        <v>31</v>
      </c>
      <c r="B48" s="24"/>
      <c r="C48" s="24"/>
      <c r="D48" s="12"/>
      <c r="E48" s="19"/>
      <c r="F48" s="19"/>
      <c r="G48" s="6"/>
      <c r="H48" s="8"/>
      <c r="I48" s="5"/>
      <c r="N48" s="102"/>
    </row>
    <row r="49" spans="1:14" s="17" customFormat="1" ht="15.75" thickBot="1" x14ac:dyDescent="0.3">
      <c r="A49" s="29"/>
      <c r="B49" s="11" t="s">
        <v>80</v>
      </c>
      <c r="C49" s="24"/>
      <c r="D49" s="12" t="s">
        <v>1</v>
      </c>
      <c r="E49" s="19" t="s">
        <v>5</v>
      </c>
      <c r="F49" s="52" t="s">
        <v>4</v>
      </c>
      <c r="G49" s="35">
        <f>Alusparameetrid!Y36</f>
        <v>0.8</v>
      </c>
      <c r="H49" s="46">
        <f>IF($F$49="A",$G$49,$G$50)</f>
        <v>1</v>
      </c>
      <c r="I49" s="41"/>
      <c r="N49" s="102"/>
    </row>
    <row r="50" spans="1:14" s="17" customFormat="1" ht="15.75" thickBot="1" x14ac:dyDescent="0.3">
      <c r="A50" s="29"/>
      <c r="B50" s="13"/>
      <c r="C50" s="23"/>
      <c r="D50" s="10" t="s">
        <v>3</v>
      </c>
      <c r="E50" s="18" t="s">
        <v>4</v>
      </c>
      <c r="F50" s="18"/>
      <c r="G50" s="48">
        <f>Alusparameetrid!Y37</f>
        <v>1</v>
      </c>
      <c r="H50" s="8"/>
      <c r="I50" s="5"/>
      <c r="N50" s="102"/>
    </row>
    <row r="51" spans="1:14" s="17" customFormat="1" ht="15.75" thickBot="1" x14ac:dyDescent="0.3">
      <c r="A51" s="27" t="s">
        <v>41</v>
      </c>
      <c r="B51" s="24"/>
      <c r="C51" s="22"/>
      <c r="D51" s="12"/>
      <c r="E51" s="19"/>
      <c r="F51" s="12"/>
      <c r="G51" s="35"/>
      <c r="H51" s="16"/>
      <c r="I51" s="5"/>
      <c r="N51" s="102"/>
    </row>
    <row r="52" spans="1:14" ht="15.75" thickBot="1" x14ac:dyDescent="0.3">
      <c r="A52" s="29"/>
      <c r="B52" s="11" t="s">
        <v>32</v>
      </c>
      <c r="C52" s="24"/>
      <c r="D52" s="12" t="s">
        <v>22</v>
      </c>
      <c r="E52" s="19" t="s">
        <v>5</v>
      </c>
      <c r="F52" s="52" t="s">
        <v>4</v>
      </c>
      <c r="G52" s="19">
        <f>Alusparameetrid!Y39</f>
        <v>1.4</v>
      </c>
      <c r="H52" s="46">
        <f>IF($F$52="A",$G$52,IF($F$52="B",$G$53,IF($F$52="C",$G$54,$G$55)))</f>
        <v>1</v>
      </c>
      <c r="I52" s="41"/>
      <c r="N52" s="102"/>
    </row>
    <row r="53" spans="1:14" ht="15" x14ac:dyDescent="0.25">
      <c r="A53" s="29"/>
      <c r="B53" s="9"/>
      <c r="C53" s="17"/>
      <c r="D53" s="1" t="s">
        <v>23</v>
      </c>
      <c r="E53" s="5" t="s">
        <v>4</v>
      </c>
      <c r="F53" s="8"/>
      <c r="G53" s="53">
        <f>Alusparameetrid!Y40</f>
        <v>1</v>
      </c>
      <c r="H53" s="8"/>
      <c r="I53" s="5"/>
      <c r="N53" s="102"/>
    </row>
    <row r="54" spans="1:14" ht="15" x14ac:dyDescent="0.25">
      <c r="A54" s="29"/>
      <c r="B54" s="9"/>
      <c r="C54" s="17"/>
      <c r="D54" s="1" t="s">
        <v>24</v>
      </c>
      <c r="E54" s="5" t="s">
        <v>0</v>
      </c>
      <c r="F54" s="8"/>
      <c r="G54" s="53">
        <f>Alusparameetrid!Y41</f>
        <v>0.9</v>
      </c>
      <c r="H54" s="8"/>
      <c r="I54" s="5"/>
      <c r="N54" s="102"/>
    </row>
    <row r="55" spans="1:14" ht="15" x14ac:dyDescent="0.25">
      <c r="A55" s="29"/>
      <c r="B55" s="9"/>
      <c r="C55" s="17"/>
      <c r="D55" s="1" t="s">
        <v>25</v>
      </c>
      <c r="E55" s="5" t="s">
        <v>11</v>
      </c>
      <c r="F55" s="8"/>
      <c r="G55" s="5">
        <f>Alusparameetrid!Y42</f>
        <v>0.7</v>
      </c>
      <c r="H55" s="8"/>
      <c r="I55" s="5"/>
      <c r="N55" s="102"/>
    </row>
    <row r="56" spans="1:14" ht="15.75" thickBot="1" x14ac:dyDescent="0.3">
      <c r="A56" s="29"/>
      <c r="B56" s="9"/>
      <c r="C56" s="17"/>
      <c r="D56" s="1"/>
      <c r="E56" s="5"/>
      <c r="F56" s="8"/>
      <c r="G56" s="5"/>
      <c r="H56" s="8"/>
      <c r="I56" s="5"/>
      <c r="N56" s="102"/>
    </row>
    <row r="57" spans="1:14" ht="15.75" thickBot="1" x14ac:dyDescent="0.3">
      <c r="A57" s="27" t="s">
        <v>26</v>
      </c>
      <c r="B57" s="24"/>
      <c r="C57" s="32"/>
      <c r="D57" s="12"/>
      <c r="E57" s="19"/>
      <c r="F57" s="12"/>
      <c r="G57" s="35"/>
      <c r="H57" s="16"/>
      <c r="I57" s="5"/>
      <c r="N57" s="101"/>
    </row>
    <row r="58" spans="1:14" ht="15.75" thickBot="1" x14ac:dyDescent="0.3">
      <c r="A58" s="29"/>
      <c r="B58" s="58" t="s">
        <v>27</v>
      </c>
      <c r="C58" s="24"/>
      <c r="D58" s="12" t="s">
        <v>28</v>
      </c>
      <c r="E58" s="19" t="s">
        <v>5</v>
      </c>
      <c r="F58" s="52" t="s">
        <v>5</v>
      </c>
      <c r="G58" s="35">
        <f>Alusparameetrid!Y45</f>
        <v>1.2</v>
      </c>
      <c r="H58" s="46">
        <f>IF($F$58="A",$G$58,IF($F$58="B",$G$59,$G$60))</f>
        <v>1.2</v>
      </c>
      <c r="I58" s="41"/>
      <c r="N58" s="101"/>
    </row>
    <row r="59" spans="1:14" ht="15" x14ac:dyDescent="0.25">
      <c r="A59" s="29"/>
      <c r="B59" s="9"/>
      <c r="C59" s="25"/>
      <c r="D59" s="1" t="s">
        <v>29</v>
      </c>
      <c r="E59" s="5" t="s">
        <v>4</v>
      </c>
      <c r="F59" s="8"/>
      <c r="G59" s="38">
        <f>Alusparameetrid!Y46</f>
        <v>1</v>
      </c>
      <c r="H59" s="8"/>
      <c r="I59" s="5"/>
      <c r="N59" s="101"/>
    </row>
    <row r="60" spans="1:14" ht="15.75" thickBot="1" x14ac:dyDescent="0.3">
      <c r="A60" s="29"/>
      <c r="B60" s="13"/>
      <c r="C60" s="33"/>
      <c r="D60" s="10" t="s">
        <v>30</v>
      </c>
      <c r="E60" s="18" t="s">
        <v>0</v>
      </c>
      <c r="F60" s="15"/>
      <c r="G60" s="37">
        <f>Alusparameetrid!Y47</f>
        <v>0.8</v>
      </c>
      <c r="H60" s="15"/>
      <c r="I60" s="5"/>
      <c r="N60" s="101"/>
    </row>
    <row r="61" spans="1:14" ht="15.75" thickBot="1" x14ac:dyDescent="0.3">
      <c r="A61" s="30"/>
      <c r="B61" s="13"/>
      <c r="C61" s="33" t="s">
        <v>70</v>
      </c>
      <c r="D61" s="10"/>
      <c r="E61" s="18" t="s">
        <v>71</v>
      </c>
      <c r="F61" s="52">
        <v>18</v>
      </c>
      <c r="G61" s="37"/>
      <c r="H61" s="57">
        <f>IF($F$61&gt;25,1.4,IF($F$61&gt;12,1,IF(F61&gt;8,0.8,0.6)))</f>
        <v>1</v>
      </c>
      <c r="I61" s="41"/>
      <c r="N61" s="101"/>
    </row>
    <row r="62" spans="1:14" ht="15.75" thickBot="1" x14ac:dyDescent="0.3">
      <c r="A62" s="27" t="s">
        <v>34</v>
      </c>
      <c r="B62" s="24"/>
      <c r="C62" s="32"/>
      <c r="D62" s="12"/>
      <c r="E62" s="19"/>
      <c r="F62" s="12"/>
      <c r="G62" s="35"/>
      <c r="H62" s="8"/>
      <c r="I62" s="5"/>
      <c r="N62" s="101"/>
    </row>
    <row r="63" spans="1:14" ht="15.75" thickBot="1" x14ac:dyDescent="0.3">
      <c r="A63" s="29"/>
      <c r="B63" s="11" t="s">
        <v>33</v>
      </c>
      <c r="C63" s="24"/>
      <c r="D63" s="12" t="s">
        <v>39</v>
      </c>
      <c r="E63" s="24" t="s">
        <v>9</v>
      </c>
      <c r="F63" s="52">
        <v>50</v>
      </c>
      <c r="G63" s="99"/>
      <c r="H63" s="16"/>
      <c r="I63" s="5"/>
      <c r="N63" s="101"/>
    </row>
    <row r="64" spans="1:14" ht="15.75" thickBot="1" x14ac:dyDescent="0.3">
      <c r="A64" s="30"/>
      <c r="B64" s="13"/>
      <c r="C64" s="23"/>
      <c r="D64" s="10" t="s">
        <v>97</v>
      </c>
      <c r="E64" s="18" t="s">
        <v>9</v>
      </c>
      <c r="F64" s="52">
        <v>57</v>
      </c>
      <c r="G64" s="82">
        <f>$F$64/F63</f>
        <v>1.1399999999999999</v>
      </c>
      <c r="H64" s="47">
        <f>IF(G64&gt;1.15,1.1,IF(G64&gt;1,1,IF(G64&gt;0.9,0.8,0.6)))</f>
        <v>1</v>
      </c>
      <c r="I64" s="5"/>
      <c r="N64" s="101"/>
    </row>
    <row r="65" spans="1:14" ht="6.75" customHeight="1" x14ac:dyDescent="0.25">
      <c r="A65" s="31"/>
      <c r="B65" s="17"/>
      <c r="C65" s="21"/>
      <c r="D65" s="1"/>
      <c r="E65" s="34"/>
      <c r="F65" s="2"/>
      <c r="G65" s="34"/>
      <c r="H65" s="1"/>
      <c r="I65" s="20"/>
      <c r="N65" s="101"/>
    </row>
    <row r="66" spans="1:14" ht="16.5" thickBot="1" x14ac:dyDescent="0.3">
      <c r="C66" s="17"/>
      <c r="D66" s="1"/>
      <c r="E66" s="93" t="s">
        <v>57</v>
      </c>
      <c r="F66" s="94">
        <f>AVERAGE(H22:H64)</f>
        <v>1.1000000000000001</v>
      </c>
      <c r="G66" s="42" t="s">
        <v>94</v>
      </c>
      <c r="H66" s="95">
        <f>INT(F66*H20)</f>
        <v>49</v>
      </c>
      <c r="N66" s="101"/>
    </row>
    <row r="67" spans="1:14" ht="16.5" thickBot="1" x14ac:dyDescent="0.3">
      <c r="G67" s="96" t="s">
        <v>95</v>
      </c>
      <c r="H67" s="97">
        <f>ROUND(H66/10,0)*10</f>
        <v>50</v>
      </c>
      <c r="I67" s="106" t="str">
        <f>IF(AND(H35&lt;=1,H67&gt;50),"Ülekäikude lahendus ei vasta piirkiirusele!","")</f>
        <v/>
      </c>
      <c r="N67" s="101"/>
    </row>
    <row r="68" spans="1:14" ht="15" x14ac:dyDescent="0.25">
      <c r="N68" s="101"/>
    </row>
    <row r="69" spans="1:14" ht="15" x14ac:dyDescent="0.25">
      <c r="F69" s="4" t="s">
        <v>92</v>
      </c>
      <c r="G69" s="90">
        <f>MIN(G22:G64)</f>
        <v>0.6</v>
      </c>
      <c r="N69" s="101"/>
    </row>
    <row r="70" spans="1:14" ht="15" x14ac:dyDescent="0.25">
      <c r="C70" s="21"/>
      <c r="D70" s="2"/>
      <c r="E70" s="1"/>
      <c r="F70" s="4" t="s">
        <v>93</v>
      </c>
      <c r="G70" s="90">
        <f>MAX(G22:G64)</f>
        <v>1.4</v>
      </c>
      <c r="I70" s="40"/>
      <c r="N70" s="101"/>
    </row>
    <row r="71" spans="1:14" ht="15" x14ac:dyDescent="0.25">
      <c r="C71" s="21"/>
      <c r="D71" s="2"/>
      <c r="E71" s="1"/>
      <c r="F71" s="1"/>
      <c r="G71" s="1"/>
      <c r="I71" s="40"/>
      <c r="N71" s="101"/>
    </row>
    <row r="72" spans="1:14" x14ac:dyDescent="0.2">
      <c r="C72" s="21"/>
      <c r="D72" s="2"/>
      <c r="E72" s="1"/>
      <c r="F72" s="1"/>
      <c r="G72" s="1"/>
      <c r="H72" s="1"/>
      <c r="I72" s="40"/>
    </row>
  </sheetData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N72"/>
  <sheetViews>
    <sheetView workbookViewId="0">
      <pane ySplit="1" topLeftCell="A38" activePane="bottomLeft" state="frozen"/>
      <selection pane="bottomLeft" activeCell="O64" sqref="O64"/>
    </sheetView>
  </sheetViews>
  <sheetFormatPr defaultColWidth="9.140625" defaultRowHeight="12.75" x14ac:dyDescent="0.2"/>
  <cols>
    <col min="1" max="1" width="3.7109375" style="28" customWidth="1"/>
    <col min="2" max="2" width="3.7109375" style="3" customWidth="1"/>
    <col min="3" max="3" width="27.140625" style="3" customWidth="1"/>
    <col min="4" max="4" width="37.85546875" style="4" bestFit="1" customWidth="1"/>
    <col min="5" max="5" width="5" style="4" customWidth="1"/>
    <col min="6" max="6" width="8.42578125" style="4" customWidth="1"/>
    <col min="7" max="7" width="7.85546875" style="4" customWidth="1"/>
    <col min="8" max="8" width="6.140625" style="4" customWidth="1"/>
    <col min="9" max="9" width="6.140625" style="43" bestFit="1" customWidth="1"/>
    <col min="10" max="10" width="5.5703125" style="3" bestFit="1" customWidth="1"/>
    <col min="11" max="16384" width="9.140625" style="3"/>
  </cols>
  <sheetData>
    <row r="1" spans="1:9" ht="16.5" thickBot="1" x14ac:dyDescent="0.3">
      <c r="A1" s="56" t="s">
        <v>69</v>
      </c>
      <c r="D1" s="3"/>
      <c r="E1" s="3"/>
      <c r="F1" s="3"/>
      <c r="G1" s="1"/>
      <c r="H1" s="45"/>
      <c r="I1" s="5"/>
    </row>
    <row r="2" spans="1:9" x14ac:dyDescent="0.2">
      <c r="B2" s="27" t="s">
        <v>44</v>
      </c>
      <c r="C2" s="24"/>
      <c r="D2" s="89" t="s">
        <v>43</v>
      </c>
      <c r="E2" s="24"/>
      <c r="F2" s="24"/>
      <c r="G2" s="12"/>
      <c r="H2" s="55"/>
      <c r="I2" s="5"/>
    </row>
    <row r="3" spans="1:9" ht="13.5" thickBot="1" x14ac:dyDescent="0.25">
      <c r="B3" s="62" t="s">
        <v>55</v>
      </c>
      <c r="C3" s="17"/>
      <c r="D3" s="1"/>
      <c r="E3" s="17"/>
      <c r="F3" s="17"/>
      <c r="G3" s="1"/>
      <c r="H3" s="44"/>
      <c r="I3" s="5"/>
    </row>
    <row r="4" spans="1:9" ht="15.75" thickBot="1" x14ac:dyDescent="0.3">
      <c r="B4" s="9"/>
      <c r="C4" s="17" t="s">
        <v>45</v>
      </c>
      <c r="D4" s="17" t="s">
        <v>54</v>
      </c>
      <c r="E4" s="1" t="s">
        <v>5</v>
      </c>
      <c r="F4" s="52" t="s">
        <v>5</v>
      </c>
      <c r="G4" s="1">
        <v>5</v>
      </c>
      <c r="H4" s="63">
        <f>IF(F4="A",5,IF(F4="B",4,IF(F4="C",3,IF(F4="D",2,IF(F4="E",2,1)))))</f>
        <v>5</v>
      </c>
      <c r="I4" s="5"/>
    </row>
    <row r="5" spans="1:9" x14ac:dyDescent="0.2">
      <c r="B5" s="9"/>
      <c r="C5" s="17" t="s">
        <v>46</v>
      </c>
      <c r="D5" s="17" t="s">
        <v>6</v>
      </c>
      <c r="E5" s="1" t="s">
        <v>4</v>
      </c>
      <c r="F5" s="17"/>
      <c r="G5" s="1">
        <v>4</v>
      </c>
      <c r="H5" s="44"/>
      <c r="I5" s="5"/>
    </row>
    <row r="6" spans="1:9" x14ac:dyDescent="0.2">
      <c r="B6" s="62" t="s">
        <v>48</v>
      </c>
      <c r="C6" s="17"/>
      <c r="D6" s="17"/>
      <c r="E6" s="1"/>
      <c r="F6" s="17"/>
      <c r="G6" s="1"/>
      <c r="H6" s="44"/>
      <c r="I6" s="5"/>
    </row>
    <row r="7" spans="1:9" x14ac:dyDescent="0.2">
      <c r="B7" s="9"/>
      <c r="C7" s="17" t="s">
        <v>50</v>
      </c>
      <c r="D7" s="17" t="s">
        <v>59</v>
      </c>
      <c r="E7" s="1" t="s">
        <v>0</v>
      </c>
      <c r="F7" s="17"/>
      <c r="G7" s="1">
        <v>3</v>
      </c>
      <c r="H7" s="44"/>
      <c r="I7" s="5"/>
    </row>
    <row r="8" spans="1:9" x14ac:dyDescent="0.2">
      <c r="B8" s="9"/>
      <c r="C8" s="17" t="s">
        <v>47</v>
      </c>
      <c r="D8" s="17" t="s">
        <v>59</v>
      </c>
      <c r="E8" s="1" t="s">
        <v>11</v>
      </c>
      <c r="F8" s="17"/>
      <c r="G8" s="1">
        <v>2</v>
      </c>
      <c r="H8" s="44"/>
      <c r="I8" s="5"/>
    </row>
    <row r="9" spans="1:9" x14ac:dyDescent="0.2">
      <c r="B9" s="9"/>
      <c r="C9" s="17" t="s">
        <v>49</v>
      </c>
      <c r="D9" s="17" t="s">
        <v>7</v>
      </c>
      <c r="E9" s="1" t="s">
        <v>52</v>
      </c>
      <c r="F9" s="17"/>
      <c r="G9" s="1">
        <v>2</v>
      </c>
      <c r="H9" s="44"/>
      <c r="I9" s="5"/>
    </row>
    <row r="10" spans="1:9" ht="13.5" thickBot="1" x14ac:dyDescent="0.25">
      <c r="B10" s="64"/>
      <c r="C10" s="60" t="s">
        <v>51</v>
      </c>
      <c r="D10" s="60" t="s">
        <v>60</v>
      </c>
      <c r="E10" s="61" t="s">
        <v>53</v>
      </c>
      <c r="F10" s="17"/>
      <c r="G10" s="61">
        <v>1</v>
      </c>
      <c r="H10" s="65"/>
      <c r="I10" s="5"/>
    </row>
    <row r="11" spans="1:9" ht="15.75" thickBot="1" x14ac:dyDescent="0.3">
      <c r="B11" s="66"/>
      <c r="C11" s="67"/>
      <c r="D11" s="68" t="s">
        <v>42</v>
      </c>
      <c r="E11" s="67"/>
      <c r="F11" s="52">
        <v>820</v>
      </c>
      <c r="G11" s="98"/>
      <c r="H11" s="69">
        <f>IF(F11&lt;100,1,IF(F11&lt;200,2,IF(F11&lt;600,3,IF(F11&lt;1200,4,IF(F11&lt;2400,5,6)))))</f>
        <v>4</v>
      </c>
      <c r="I11" s="5"/>
    </row>
    <row r="12" spans="1:9" ht="6" customHeight="1" thickBot="1" x14ac:dyDescent="0.25"/>
    <row r="13" spans="1:9" ht="15.75" thickBot="1" x14ac:dyDescent="0.3">
      <c r="B13" s="11"/>
      <c r="C13" s="24" t="s">
        <v>66</v>
      </c>
      <c r="D13" s="24" t="s">
        <v>61</v>
      </c>
      <c r="E13" s="12" t="s">
        <v>5</v>
      </c>
      <c r="F13" s="52" t="s">
        <v>4</v>
      </c>
      <c r="G13" s="12">
        <v>1</v>
      </c>
      <c r="H13" s="46">
        <f>IF(F13="A",1,IF(F13="B",2,IF(F13="C",3,IF(F13="D",4,5))))</f>
        <v>2</v>
      </c>
      <c r="I13" s="5"/>
    </row>
    <row r="14" spans="1:9" x14ac:dyDescent="0.2">
      <c r="B14" s="9"/>
      <c r="C14" s="17"/>
      <c r="D14" s="17" t="s">
        <v>62</v>
      </c>
      <c r="E14" s="1" t="s">
        <v>4</v>
      </c>
      <c r="F14" s="17"/>
      <c r="G14" s="1">
        <v>2</v>
      </c>
      <c r="H14" s="44"/>
      <c r="I14" s="5"/>
    </row>
    <row r="15" spans="1:9" x14ac:dyDescent="0.2">
      <c r="B15" s="9"/>
      <c r="C15" s="17"/>
      <c r="D15" s="17" t="s">
        <v>63</v>
      </c>
      <c r="E15" s="1" t="s">
        <v>0</v>
      </c>
      <c r="F15" s="17"/>
      <c r="G15" s="1">
        <v>3</v>
      </c>
      <c r="H15" s="8"/>
      <c r="I15" s="40"/>
    </row>
    <row r="16" spans="1:9" x14ac:dyDescent="0.2">
      <c r="B16" s="9"/>
      <c r="C16" s="17"/>
      <c r="D16" s="17" t="s">
        <v>65</v>
      </c>
      <c r="E16" s="1" t="s">
        <v>11</v>
      </c>
      <c r="F16" s="17"/>
      <c r="G16" s="1">
        <v>4</v>
      </c>
      <c r="H16" s="8"/>
      <c r="I16" s="40"/>
    </row>
    <row r="17" spans="1:9" ht="13.5" thickBot="1" x14ac:dyDescent="0.25">
      <c r="B17" s="13"/>
      <c r="C17" s="23"/>
      <c r="D17" s="23" t="s">
        <v>64</v>
      </c>
      <c r="E17" s="10" t="s">
        <v>52</v>
      </c>
      <c r="F17" s="23"/>
      <c r="G17" s="10">
        <v>5</v>
      </c>
      <c r="H17" s="15"/>
      <c r="I17" s="40"/>
    </row>
    <row r="18" spans="1:9" ht="5.25" customHeight="1" x14ac:dyDescent="0.2">
      <c r="D18" s="3"/>
      <c r="F18" s="3"/>
      <c r="G18" s="50"/>
      <c r="H18" s="1"/>
      <c r="I18" s="40"/>
    </row>
    <row r="19" spans="1:9" ht="15" x14ac:dyDescent="0.25">
      <c r="D19" s="3"/>
      <c r="E19" s="91" t="s">
        <v>56</v>
      </c>
      <c r="F19" s="92">
        <f>H13*10+MAX(H4,H11)</f>
        <v>25</v>
      </c>
      <c r="G19" s="100" t="s">
        <v>96</v>
      </c>
    </row>
    <row r="20" spans="1:9" ht="15" customHeight="1" thickBot="1" x14ac:dyDescent="0.3">
      <c r="A20" s="56" t="s">
        <v>68</v>
      </c>
      <c r="E20" s="3"/>
      <c r="F20" s="5"/>
      <c r="G20" s="50"/>
      <c r="H20" s="95">
        <f>VLOOKUP(F19,Alusparameetrid!P4:Q28,2,FALSE)</f>
        <v>45</v>
      </c>
      <c r="I20" s="40"/>
    </row>
    <row r="21" spans="1:9" ht="13.5" thickBot="1" x14ac:dyDescent="0.25">
      <c r="A21" s="27" t="s">
        <v>40</v>
      </c>
      <c r="B21" s="24"/>
      <c r="C21" s="24"/>
      <c r="D21" s="24"/>
      <c r="E21" s="24"/>
      <c r="F21" s="12"/>
      <c r="G21" s="54"/>
      <c r="H21" s="16"/>
      <c r="I21" s="40"/>
    </row>
    <row r="22" spans="1:9" ht="15.75" thickBot="1" x14ac:dyDescent="0.3">
      <c r="A22" s="29"/>
      <c r="B22" s="11" t="s">
        <v>38</v>
      </c>
      <c r="C22" s="24"/>
      <c r="D22" s="12">
        <v>1</v>
      </c>
      <c r="E22" s="12" t="s">
        <v>5</v>
      </c>
      <c r="F22" s="52" t="s">
        <v>5</v>
      </c>
      <c r="G22" s="51">
        <f>Alusparameetrid!Y9</f>
        <v>0.8</v>
      </c>
      <c r="H22" s="46">
        <f>IF($F$22="A",$G$22,IF($F$22="B",$G$23,$G$24))</f>
        <v>0.8</v>
      </c>
      <c r="I22" s="40"/>
    </row>
    <row r="23" spans="1:9" x14ac:dyDescent="0.2">
      <c r="A23" s="29"/>
      <c r="B23" s="9"/>
      <c r="C23" s="17"/>
      <c r="D23" s="1">
        <v>2</v>
      </c>
      <c r="E23" s="1" t="s">
        <v>4</v>
      </c>
      <c r="F23" s="17"/>
      <c r="G23" s="7">
        <f>Alusparameetrid!Y10</f>
        <v>1.1000000000000001</v>
      </c>
      <c r="H23" s="8"/>
      <c r="I23" s="40"/>
    </row>
    <row r="24" spans="1:9" ht="13.5" thickBot="1" x14ac:dyDescent="0.25">
      <c r="A24" s="29"/>
      <c r="B24" s="13"/>
      <c r="C24" s="23"/>
      <c r="D24" s="10" t="s">
        <v>37</v>
      </c>
      <c r="E24" s="10" t="s">
        <v>0</v>
      </c>
      <c r="F24" s="10"/>
      <c r="G24" s="39">
        <f>Alusparameetrid!Y11</f>
        <v>1.3</v>
      </c>
      <c r="H24" s="15"/>
      <c r="I24" s="40"/>
    </row>
    <row r="25" spans="1:9" ht="13.5" thickBot="1" x14ac:dyDescent="0.25">
      <c r="A25" s="30"/>
      <c r="B25" s="23"/>
      <c r="C25" s="26"/>
      <c r="D25" s="10"/>
      <c r="E25" s="18"/>
      <c r="F25" s="18"/>
      <c r="G25" s="18"/>
      <c r="H25" s="15"/>
      <c r="I25" s="40"/>
    </row>
    <row r="26" spans="1:9" ht="13.5" thickBot="1" x14ac:dyDescent="0.25">
      <c r="A26" s="27" t="s">
        <v>15</v>
      </c>
      <c r="B26" s="24"/>
      <c r="C26" s="22"/>
      <c r="D26" s="12"/>
      <c r="E26" s="19"/>
      <c r="F26" s="24"/>
      <c r="G26" s="19"/>
      <c r="H26" s="16"/>
      <c r="I26" s="40"/>
    </row>
    <row r="27" spans="1:9" ht="15.75" thickBot="1" x14ac:dyDescent="0.3">
      <c r="A27" s="29"/>
      <c r="B27" s="11" t="s">
        <v>2</v>
      </c>
      <c r="C27" s="24"/>
      <c r="D27" s="12" t="s">
        <v>10</v>
      </c>
      <c r="E27" s="19" t="s">
        <v>5</v>
      </c>
      <c r="F27" s="52" t="s">
        <v>5</v>
      </c>
      <c r="G27" s="49">
        <f>Alusparameetrid!Y14</f>
        <v>1.1000000000000001</v>
      </c>
      <c r="H27" s="46">
        <f>IF($F$27="A",$G$27,IF($F$27="B",$G$28,$G$29))</f>
        <v>1.1000000000000001</v>
      </c>
      <c r="I27" s="41"/>
    </row>
    <row r="28" spans="1:9" x14ac:dyDescent="0.2">
      <c r="A28" s="29"/>
      <c r="B28" s="9"/>
      <c r="C28" s="17"/>
      <c r="D28" s="1" t="s">
        <v>8</v>
      </c>
      <c r="E28" s="5" t="s">
        <v>4</v>
      </c>
      <c r="F28" s="1"/>
      <c r="G28" s="6">
        <f>Alusparameetrid!Y15</f>
        <v>0.8</v>
      </c>
      <c r="H28" s="8"/>
      <c r="I28" s="5"/>
    </row>
    <row r="29" spans="1:9" ht="13.5" thickBot="1" x14ac:dyDescent="0.25">
      <c r="A29" s="30"/>
      <c r="B29" s="13" t="s">
        <v>16</v>
      </c>
      <c r="C29" s="23"/>
      <c r="D29" s="10" t="s">
        <v>58</v>
      </c>
      <c r="E29" s="18" t="s">
        <v>0</v>
      </c>
      <c r="F29" s="10"/>
      <c r="G29" s="48">
        <f>Alusparameetrid!Y16</f>
        <v>1</v>
      </c>
      <c r="H29" s="15"/>
      <c r="I29" s="5"/>
    </row>
    <row r="30" spans="1:9" ht="13.5" thickBot="1" x14ac:dyDescent="0.25">
      <c r="A30" s="27" t="s">
        <v>13</v>
      </c>
      <c r="B30" s="24"/>
      <c r="C30" s="22"/>
      <c r="D30" s="12"/>
      <c r="E30" s="19"/>
      <c r="F30" s="12"/>
      <c r="G30" s="6"/>
      <c r="H30" s="8"/>
      <c r="I30" s="5"/>
    </row>
    <row r="31" spans="1:9" ht="15.75" thickBot="1" x14ac:dyDescent="0.3">
      <c r="A31" s="29"/>
      <c r="B31" s="11" t="s">
        <v>14</v>
      </c>
      <c r="C31" s="22"/>
      <c r="D31" s="12" t="s">
        <v>73</v>
      </c>
      <c r="E31" s="19" t="s">
        <v>5</v>
      </c>
      <c r="F31" s="52" t="s">
        <v>5</v>
      </c>
      <c r="G31" s="35">
        <f>Alusparameetrid!Y18</f>
        <v>1.2</v>
      </c>
      <c r="H31" s="46">
        <f>IF($F$31="A",$G$31,IF($F$31="B",$G$32,IF($F$31="C",$G$33,$G$34)))</f>
        <v>1.2</v>
      </c>
      <c r="I31" s="41"/>
    </row>
    <row r="32" spans="1:9" x14ac:dyDescent="0.2">
      <c r="A32" s="29"/>
      <c r="B32" s="9"/>
      <c r="C32" s="14"/>
      <c r="D32" s="1" t="s">
        <v>36</v>
      </c>
      <c r="E32" s="5" t="s">
        <v>4</v>
      </c>
      <c r="F32" s="1"/>
      <c r="G32" s="6">
        <f>Alusparameetrid!Y19</f>
        <v>1</v>
      </c>
      <c r="H32" s="8"/>
      <c r="I32" s="5"/>
    </row>
    <row r="33" spans="1:14" x14ac:dyDescent="0.2">
      <c r="A33" s="29"/>
      <c r="B33" s="9"/>
      <c r="C33" s="14"/>
      <c r="D33" s="1" t="s">
        <v>35</v>
      </c>
      <c r="E33" s="5" t="s">
        <v>0</v>
      </c>
      <c r="F33" s="1"/>
      <c r="G33" s="38">
        <f>Alusparameetrid!Y20</f>
        <v>0.8</v>
      </c>
      <c r="H33" s="8"/>
      <c r="I33" s="5"/>
    </row>
    <row r="34" spans="1:14" ht="13.5" thickBot="1" x14ac:dyDescent="0.25">
      <c r="A34" s="29"/>
      <c r="B34" s="13"/>
      <c r="C34" s="80" t="s">
        <v>74</v>
      </c>
      <c r="D34" s="10" t="s">
        <v>75</v>
      </c>
      <c r="E34" s="18" t="s">
        <v>11</v>
      </c>
      <c r="F34" s="10"/>
      <c r="G34" s="37">
        <f>Alusparameetrid!Y21</f>
        <v>0.6</v>
      </c>
      <c r="H34" s="15"/>
      <c r="I34" s="5"/>
    </row>
    <row r="35" spans="1:14" ht="15.75" thickBot="1" x14ac:dyDescent="0.3">
      <c r="A35" s="29"/>
      <c r="B35" s="11" t="s">
        <v>76</v>
      </c>
      <c r="C35" s="24"/>
      <c r="D35" s="12" t="s">
        <v>78</v>
      </c>
      <c r="E35" s="19" t="s">
        <v>5</v>
      </c>
      <c r="F35" s="52" t="s">
        <v>11</v>
      </c>
      <c r="G35" s="6">
        <f>Alusparameetrid!Y22</f>
        <v>1.4</v>
      </c>
      <c r="H35" s="36">
        <f>IF($F$35="A",$G$35,IF($F$35="B",G36,IF($F$35="C",G37,IF($F$35="D",G38,IF(F35="E",G39,IF(F35="F",G40,$G$41))))))</f>
        <v>0.9</v>
      </c>
      <c r="I35" s="105" t="str">
        <f>IF(AND(H35&lt;=1,H67&gt;50),"Ülekäikude lahendus ei vasta piirkiirusele!","")</f>
        <v/>
      </c>
    </row>
    <row r="36" spans="1:14" ht="15" x14ac:dyDescent="0.25">
      <c r="A36" s="29"/>
      <c r="B36" s="9"/>
      <c r="C36" s="17"/>
      <c r="D36" s="1" t="s">
        <v>77</v>
      </c>
      <c r="E36" s="5" t="s">
        <v>4</v>
      </c>
      <c r="F36" s="81"/>
      <c r="G36" s="6">
        <f>Alusparameetrid!Y23</f>
        <v>1.2</v>
      </c>
      <c r="H36" s="63"/>
      <c r="I36" s="41"/>
    </row>
    <row r="37" spans="1:14" x14ac:dyDescent="0.2">
      <c r="A37" s="29"/>
      <c r="B37" s="9"/>
      <c r="C37" s="17"/>
      <c r="D37" s="1" t="s">
        <v>87</v>
      </c>
      <c r="E37" s="5" t="s">
        <v>0</v>
      </c>
      <c r="F37" s="8"/>
      <c r="G37" s="38">
        <f>Alusparameetrid!Y24</f>
        <v>1</v>
      </c>
      <c r="H37" s="8"/>
      <c r="I37" s="5"/>
    </row>
    <row r="38" spans="1:14" x14ac:dyDescent="0.2">
      <c r="A38" s="29"/>
      <c r="B38" s="9"/>
      <c r="C38" s="17"/>
      <c r="D38" s="1" t="s">
        <v>88</v>
      </c>
      <c r="E38" s="5" t="s">
        <v>11</v>
      </c>
      <c r="F38" s="8"/>
      <c r="G38" s="38">
        <f>Alusparameetrid!Y25</f>
        <v>0.9</v>
      </c>
      <c r="H38" s="8"/>
      <c r="I38" s="5"/>
    </row>
    <row r="39" spans="1:14" x14ac:dyDescent="0.2">
      <c r="A39" s="29"/>
      <c r="B39" s="9"/>
      <c r="C39" s="17"/>
      <c r="D39" s="1" t="s">
        <v>89</v>
      </c>
      <c r="E39" s="5" t="s">
        <v>52</v>
      </c>
      <c r="F39" s="8"/>
      <c r="G39" s="38">
        <f>Alusparameetrid!Y26</f>
        <v>0.8</v>
      </c>
      <c r="H39" s="8"/>
      <c r="I39" s="5"/>
    </row>
    <row r="40" spans="1:14" x14ac:dyDescent="0.2">
      <c r="A40" s="29"/>
      <c r="B40" s="9"/>
      <c r="C40" s="17"/>
      <c r="D40" s="1" t="s">
        <v>91</v>
      </c>
      <c r="E40" s="5" t="s">
        <v>53</v>
      </c>
      <c r="F40" s="8"/>
      <c r="G40" s="38">
        <f>Alusparameetrid!Y27</f>
        <v>0.7</v>
      </c>
      <c r="H40" s="8"/>
      <c r="I40" s="5"/>
    </row>
    <row r="41" spans="1:14" ht="13.5" thickBot="1" x14ac:dyDescent="0.25">
      <c r="A41" s="29"/>
      <c r="B41" s="13"/>
      <c r="C41" s="23"/>
      <c r="D41" s="10" t="s">
        <v>90</v>
      </c>
      <c r="E41" s="18" t="s">
        <v>79</v>
      </c>
      <c r="F41" s="15"/>
      <c r="G41" s="48">
        <f>Alusparameetrid!Y28</f>
        <v>1</v>
      </c>
      <c r="H41" s="15"/>
      <c r="I41" s="5"/>
    </row>
    <row r="42" spans="1:14" s="17" customFormat="1" ht="13.5" thickBot="1" x14ac:dyDescent="0.25">
      <c r="A42" s="29"/>
      <c r="B42" s="11" t="s">
        <v>12</v>
      </c>
      <c r="C42" s="22"/>
      <c r="D42" s="12"/>
      <c r="E42" s="19"/>
      <c r="F42" s="12"/>
      <c r="G42" s="35"/>
      <c r="H42" s="16"/>
      <c r="I42" s="5"/>
    </row>
    <row r="43" spans="1:14" ht="15.75" thickBot="1" x14ac:dyDescent="0.3">
      <c r="A43" s="29"/>
      <c r="B43" s="9"/>
      <c r="C43" s="17" t="s">
        <v>17</v>
      </c>
      <c r="D43" s="1" t="s">
        <v>18</v>
      </c>
      <c r="E43" s="1" t="s">
        <v>5</v>
      </c>
      <c r="F43" s="52" t="s">
        <v>52</v>
      </c>
      <c r="G43" s="7">
        <f>Alusparameetrid!Y30</f>
        <v>0.6</v>
      </c>
      <c r="H43" s="36">
        <f>IF($F$43="A",$G$43,IF($F$43="B",$G$44,IF($F$43="C",$G$45,IF(F43="D",G46,$G$47))))</f>
        <v>1.2</v>
      </c>
      <c r="I43" s="41"/>
    </row>
    <row r="44" spans="1:14" x14ac:dyDescent="0.2">
      <c r="A44" s="29"/>
      <c r="B44" s="9"/>
      <c r="C44" s="14"/>
      <c r="D44" s="1" t="s">
        <v>19</v>
      </c>
      <c r="E44" s="1" t="s">
        <v>4</v>
      </c>
      <c r="F44" s="1"/>
      <c r="G44" s="7">
        <f>Alusparameetrid!Y31</f>
        <v>0.8</v>
      </c>
      <c r="H44" s="8"/>
      <c r="I44" s="5"/>
    </row>
    <row r="45" spans="1:14" x14ac:dyDescent="0.2">
      <c r="A45" s="29"/>
      <c r="B45" s="9"/>
      <c r="C45" s="17"/>
      <c r="D45" s="1" t="s">
        <v>72</v>
      </c>
      <c r="E45" s="1" t="s">
        <v>0</v>
      </c>
      <c r="F45" s="5"/>
      <c r="G45" s="79">
        <f>Alusparameetrid!Y32</f>
        <v>0.9</v>
      </c>
      <c r="H45" s="8"/>
      <c r="I45" s="5"/>
    </row>
    <row r="46" spans="1:14" ht="15" x14ac:dyDescent="0.25">
      <c r="A46" s="29"/>
      <c r="B46" s="9"/>
      <c r="C46" s="17"/>
      <c r="D46" s="1" t="s">
        <v>20</v>
      </c>
      <c r="E46" s="1" t="s">
        <v>11</v>
      </c>
      <c r="F46" s="5"/>
      <c r="G46" s="79">
        <f>Alusparameetrid!Y33</f>
        <v>1</v>
      </c>
      <c r="H46" s="8"/>
      <c r="I46" s="5"/>
      <c r="N46" s="102"/>
    </row>
    <row r="47" spans="1:14" ht="15.75" thickBot="1" x14ac:dyDescent="0.3">
      <c r="A47" s="30"/>
      <c r="B47" s="13"/>
      <c r="C47" s="23"/>
      <c r="D47" s="10" t="s">
        <v>21</v>
      </c>
      <c r="E47" s="10" t="s">
        <v>52</v>
      </c>
      <c r="F47" s="18"/>
      <c r="G47" s="39">
        <f>Alusparameetrid!Y34</f>
        <v>1.2</v>
      </c>
      <c r="H47" s="15"/>
      <c r="I47" s="5"/>
      <c r="N47" s="102"/>
    </row>
    <row r="48" spans="1:14" s="17" customFormat="1" ht="15.75" thickBot="1" x14ac:dyDescent="0.3">
      <c r="A48" s="27" t="s">
        <v>31</v>
      </c>
      <c r="B48" s="24"/>
      <c r="C48" s="24"/>
      <c r="D48" s="12"/>
      <c r="E48" s="19"/>
      <c r="F48" s="19"/>
      <c r="G48" s="6"/>
      <c r="H48" s="8"/>
      <c r="I48" s="5"/>
      <c r="N48" s="102"/>
    </row>
    <row r="49" spans="1:14" s="17" customFormat="1" ht="15.75" thickBot="1" x14ac:dyDescent="0.3">
      <c r="A49" s="29"/>
      <c r="B49" s="11" t="s">
        <v>80</v>
      </c>
      <c r="C49" s="24"/>
      <c r="D49" s="12" t="s">
        <v>1</v>
      </c>
      <c r="E49" s="19" t="s">
        <v>5</v>
      </c>
      <c r="F49" s="52" t="s">
        <v>4</v>
      </c>
      <c r="G49" s="35">
        <f>Alusparameetrid!Y36</f>
        <v>0.8</v>
      </c>
      <c r="H49" s="46">
        <f>IF($F$49="A",$G$49,$G$50)</f>
        <v>1</v>
      </c>
      <c r="I49" s="41"/>
      <c r="N49" s="102"/>
    </row>
    <row r="50" spans="1:14" s="17" customFormat="1" ht="15.75" thickBot="1" x14ac:dyDescent="0.3">
      <c r="A50" s="29"/>
      <c r="B50" s="13"/>
      <c r="C50" s="23"/>
      <c r="D50" s="10" t="s">
        <v>3</v>
      </c>
      <c r="E50" s="18" t="s">
        <v>4</v>
      </c>
      <c r="F50" s="18"/>
      <c r="G50" s="48">
        <f>Alusparameetrid!Y37</f>
        <v>1</v>
      </c>
      <c r="H50" s="8"/>
      <c r="I50" s="5"/>
      <c r="N50" s="102"/>
    </row>
    <row r="51" spans="1:14" s="17" customFormat="1" ht="15.75" thickBot="1" x14ac:dyDescent="0.3">
      <c r="A51" s="27" t="s">
        <v>41</v>
      </c>
      <c r="B51" s="24"/>
      <c r="C51" s="22"/>
      <c r="D51" s="12"/>
      <c r="E51" s="19"/>
      <c r="F51" s="12"/>
      <c r="G51" s="35"/>
      <c r="H51" s="16"/>
      <c r="I51" s="5"/>
      <c r="N51" s="102"/>
    </row>
    <row r="52" spans="1:14" ht="15.75" thickBot="1" x14ac:dyDescent="0.3">
      <c r="A52" s="29"/>
      <c r="B52" s="11" t="s">
        <v>32</v>
      </c>
      <c r="C52" s="24"/>
      <c r="D52" s="12" t="s">
        <v>22</v>
      </c>
      <c r="E52" s="19" t="s">
        <v>5</v>
      </c>
      <c r="F52" s="52" t="s">
        <v>0</v>
      </c>
      <c r="G52" s="19">
        <f>Alusparameetrid!Y39</f>
        <v>1.4</v>
      </c>
      <c r="H52" s="46">
        <f>IF($F$52="A",$G$52,IF($F$52="B",$G$53,IF($F$52="C",$G$54,$G$55)))</f>
        <v>0.9</v>
      </c>
      <c r="I52" s="41"/>
      <c r="N52" s="102"/>
    </row>
    <row r="53" spans="1:14" ht="15" x14ac:dyDescent="0.25">
      <c r="A53" s="29"/>
      <c r="B53" s="9"/>
      <c r="C53" s="17"/>
      <c r="D53" s="1" t="s">
        <v>23</v>
      </c>
      <c r="E53" s="5" t="s">
        <v>4</v>
      </c>
      <c r="F53" s="8"/>
      <c r="G53" s="53">
        <f>Alusparameetrid!Y40</f>
        <v>1</v>
      </c>
      <c r="H53" s="8"/>
      <c r="I53" s="5"/>
      <c r="N53" s="102"/>
    </row>
    <row r="54" spans="1:14" ht="15" x14ac:dyDescent="0.25">
      <c r="A54" s="29"/>
      <c r="B54" s="9"/>
      <c r="C54" s="17"/>
      <c r="D54" s="1" t="s">
        <v>24</v>
      </c>
      <c r="E54" s="5" t="s">
        <v>0</v>
      </c>
      <c r="F54" s="8"/>
      <c r="G54" s="53">
        <f>Alusparameetrid!Y41</f>
        <v>0.9</v>
      </c>
      <c r="H54" s="8"/>
      <c r="I54" s="5"/>
      <c r="N54" s="102"/>
    </row>
    <row r="55" spans="1:14" ht="15" x14ac:dyDescent="0.25">
      <c r="A55" s="29"/>
      <c r="B55" s="9"/>
      <c r="C55" s="17"/>
      <c r="D55" s="1" t="s">
        <v>25</v>
      </c>
      <c r="E55" s="5" t="s">
        <v>11</v>
      </c>
      <c r="F55" s="8"/>
      <c r="G55" s="5">
        <f>Alusparameetrid!Y42</f>
        <v>0.7</v>
      </c>
      <c r="H55" s="8"/>
      <c r="I55" s="5"/>
      <c r="N55" s="102"/>
    </row>
    <row r="56" spans="1:14" ht="15.75" thickBot="1" x14ac:dyDescent="0.3">
      <c r="A56" s="29"/>
      <c r="B56" s="9"/>
      <c r="C56" s="17"/>
      <c r="D56" s="1"/>
      <c r="E56" s="5"/>
      <c r="F56" s="8"/>
      <c r="G56" s="5"/>
      <c r="H56" s="8"/>
      <c r="I56" s="5"/>
      <c r="N56" s="102"/>
    </row>
    <row r="57" spans="1:14" ht="15.75" thickBot="1" x14ac:dyDescent="0.3">
      <c r="A57" s="27" t="s">
        <v>26</v>
      </c>
      <c r="B57" s="24"/>
      <c r="C57" s="32"/>
      <c r="D57" s="12"/>
      <c r="E57" s="19"/>
      <c r="F57" s="12"/>
      <c r="G57" s="35"/>
      <c r="H57" s="16"/>
      <c r="I57" s="5"/>
      <c r="N57" s="101"/>
    </row>
    <row r="58" spans="1:14" ht="15.75" thickBot="1" x14ac:dyDescent="0.3">
      <c r="A58" s="29"/>
      <c r="B58" s="58" t="s">
        <v>27</v>
      </c>
      <c r="C58" s="24"/>
      <c r="D58" s="12" t="s">
        <v>28</v>
      </c>
      <c r="E58" s="19" t="s">
        <v>5</v>
      </c>
      <c r="F58" s="52" t="s">
        <v>5</v>
      </c>
      <c r="G58" s="35">
        <f>Alusparameetrid!Y45</f>
        <v>1.2</v>
      </c>
      <c r="H58" s="46">
        <f>IF($F$58="A",$G$58,IF($F$58="B",$G$59,$G$60))</f>
        <v>1.2</v>
      </c>
      <c r="I58" s="41"/>
      <c r="N58" s="101"/>
    </row>
    <row r="59" spans="1:14" ht="15" x14ac:dyDescent="0.25">
      <c r="A59" s="29"/>
      <c r="B59" s="9"/>
      <c r="C59" s="25"/>
      <c r="D59" s="1" t="s">
        <v>29</v>
      </c>
      <c r="E59" s="5" t="s">
        <v>4</v>
      </c>
      <c r="F59" s="8"/>
      <c r="G59" s="38">
        <f>Alusparameetrid!Y46</f>
        <v>1</v>
      </c>
      <c r="H59" s="8"/>
      <c r="I59" s="5"/>
      <c r="N59" s="101"/>
    </row>
    <row r="60" spans="1:14" ht="15.75" thickBot="1" x14ac:dyDescent="0.3">
      <c r="A60" s="29"/>
      <c r="B60" s="13"/>
      <c r="C60" s="33"/>
      <c r="D60" s="10" t="s">
        <v>30</v>
      </c>
      <c r="E60" s="18" t="s">
        <v>0</v>
      </c>
      <c r="F60" s="15"/>
      <c r="G60" s="37">
        <f>Alusparameetrid!Y47</f>
        <v>0.8</v>
      </c>
      <c r="H60" s="15"/>
      <c r="I60" s="5"/>
      <c r="N60" s="101"/>
    </row>
    <row r="61" spans="1:14" ht="15.75" thickBot="1" x14ac:dyDescent="0.3">
      <c r="A61" s="30"/>
      <c r="B61" s="13"/>
      <c r="C61" s="33" t="s">
        <v>70</v>
      </c>
      <c r="D61" s="10"/>
      <c r="E61" s="18" t="s">
        <v>71</v>
      </c>
      <c r="F61" s="52">
        <v>15</v>
      </c>
      <c r="G61" s="37"/>
      <c r="H61" s="57">
        <f>IF($F$61&gt;25,1.4,IF($F$61&gt;12,1,IF(F61&gt;8,0.8,0.6)))</f>
        <v>1</v>
      </c>
      <c r="I61" s="41"/>
      <c r="N61" s="101"/>
    </row>
    <row r="62" spans="1:14" ht="15.75" thickBot="1" x14ac:dyDescent="0.3">
      <c r="A62" s="27" t="s">
        <v>34</v>
      </c>
      <c r="B62" s="24"/>
      <c r="C62" s="32"/>
      <c r="D62" s="12"/>
      <c r="E62" s="19"/>
      <c r="F62" s="12"/>
      <c r="G62" s="35"/>
      <c r="H62" s="8"/>
      <c r="I62" s="5"/>
      <c r="N62" s="101"/>
    </row>
    <row r="63" spans="1:14" ht="15.75" thickBot="1" x14ac:dyDescent="0.3">
      <c r="A63" s="29"/>
      <c r="B63" s="11" t="s">
        <v>33</v>
      </c>
      <c r="C63" s="24"/>
      <c r="D63" s="12" t="s">
        <v>39</v>
      </c>
      <c r="E63" s="24" t="s">
        <v>9</v>
      </c>
      <c r="F63" s="52">
        <v>50</v>
      </c>
      <c r="G63" s="99"/>
      <c r="H63" s="16"/>
      <c r="I63" s="5"/>
      <c r="N63" s="101"/>
    </row>
    <row r="64" spans="1:14" ht="15.75" thickBot="1" x14ac:dyDescent="0.3">
      <c r="A64" s="30"/>
      <c r="B64" s="13"/>
      <c r="C64" s="23"/>
      <c r="D64" s="10" t="s">
        <v>97</v>
      </c>
      <c r="E64" s="18" t="s">
        <v>9</v>
      </c>
      <c r="F64" s="52">
        <v>57</v>
      </c>
      <c r="G64" s="82">
        <f>$F$64/F63</f>
        <v>1.1399999999999999</v>
      </c>
      <c r="H64" s="47">
        <f>IF(G64&gt;1.15,1.1,IF(G64&gt;1,1,IF(G64&gt;0.9,0.8,0.6)))</f>
        <v>1</v>
      </c>
      <c r="I64" s="5"/>
      <c r="N64" s="101"/>
    </row>
    <row r="65" spans="1:14" ht="6.75" customHeight="1" x14ac:dyDescent="0.25">
      <c r="A65" s="31"/>
      <c r="B65" s="17"/>
      <c r="C65" s="21"/>
      <c r="D65" s="1"/>
      <c r="E65" s="34"/>
      <c r="F65" s="2"/>
      <c r="G65" s="34"/>
      <c r="H65" s="1"/>
      <c r="I65" s="20"/>
      <c r="N65" s="101"/>
    </row>
    <row r="66" spans="1:14" ht="16.5" thickBot="1" x14ac:dyDescent="0.3">
      <c r="C66" s="17"/>
      <c r="D66" s="1"/>
      <c r="E66" s="93" t="s">
        <v>57</v>
      </c>
      <c r="F66" s="94">
        <f>AVERAGE(H22:H64)</f>
        <v>1.03</v>
      </c>
      <c r="G66" s="42" t="s">
        <v>94</v>
      </c>
      <c r="H66" s="95">
        <f>INT(F66*H20)</f>
        <v>46</v>
      </c>
      <c r="N66" s="101"/>
    </row>
    <row r="67" spans="1:14" ht="16.5" thickBot="1" x14ac:dyDescent="0.3">
      <c r="G67" s="96" t="s">
        <v>95</v>
      </c>
      <c r="H67" s="97">
        <f>ROUND(H66/10,0)*10</f>
        <v>50</v>
      </c>
      <c r="I67" s="106" t="str">
        <f>IF(AND(H35&lt;=1,H67&gt;50),"Ülekäikude lahendus ei vasta piirkiirusele!","")</f>
        <v/>
      </c>
      <c r="N67" s="101"/>
    </row>
    <row r="68" spans="1:14" ht="15" x14ac:dyDescent="0.25">
      <c r="N68" s="101"/>
    </row>
    <row r="69" spans="1:14" ht="15" x14ac:dyDescent="0.25">
      <c r="F69" s="4" t="s">
        <v>92</v>
      </c>
      <c r="G69" s="90">
        <f>MIN(G22:G64)</f>
        <v>0.6</v>
      </c>
      <c r="N69" s="101"/>
    </row>
    <row r="70" spans="1:14" ht="15" x14ac:dyDescent="0.25">
      <c r="C70" s="21"/>
      <c r="D70" s="2"/>
      <c r="E70" s="1"/>
      <c r="F70" s="4" t="s">
        <v>93</v>
      </c>
      <c r="G70" s="90">
        <f>MAX(G22:G64)</f>
        <v>1.4</v>
      </c>
      <c r="I70" s="40"/>
      <c r="N70" s="101"/>
    </row>
    <row r="71" spans="1:14" ht="15" x14ac:dyDescent="0.25">
      <c r="C71" s="21"/>
      <c r="D71" s="2"/>
      <c r="E71" s="1"/>
      <c r="F71" s="1"/>
      <c r="G71" s="1"/>
      <c r="I71" s="40"/>
      <c r="N71" s="101"/>
    </row>
    <row r="72" spans="1:14" x14ac:dyDescent="0.2">
      <c r="C72" s="21"/>
      <c r="D72" s="2"/>
      <c r="E72" s="1"/>
      <c r="F72" s="1"/>
      <c r="G72" s="1"/>
      <c r="H72" s="1"/>
      <c r="I72" s="40"/>
    </row>
  </sheetData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N72"/>
  <sheetViews>
    <sheetView workbookViewId="0">
      <pane ySplit="1" topLeftCell="A44" activePane="bottomLeft" state="frozen"/>
      <selection pane="bottomLeft" activeCell="D67" sqref="D67"/>
    </sheetView>
  </sheetViews>
  <sheetFormatPr defaultColWidth="9.140625" defaultRowHeight="12.75" x14ac:dyDescent="0.2"/>
  <cols>
    <col min="1" max="1" width="3.7109375" style="28" customWidth="1"/>
    <col min="2" max="2" width="3.7109375" style="3" customWidth="1"/>
    <col min="3" max="3" width="27.140625" style="3" customWidth="1"/>
    <col min="4" max="4" width="37.85546875" style="4" bestFit="1" customWidth="1"/>
    <col min="5" max="5" width="5" style="4" customWidth="1"/>
    <col min="6" max="6" width="8.42578125" style="4" customWidth="1"/>
    <col min="7" max="7" width="7.85546875" style="4" customWidth="1"/>
    <col min="8" max="8" width="6.140625" style="4" customWidth="1"/>
    <col min="9" max="9" width="6.140625" style="43" bestFit="1" customWidth="1"/>
    <col min="10" max="10" width="5.5703125" style="3" bestFit="1" customWidth="1"/>
    <col min="11" max="16384" width="9.140625" style="3"/>
  </cols>
  <sheetData>
    <row r="1" spans="1:9" ht="16.5" thickBot="1" x14ac:dyDescent="0.3">
      <c r="A1" s="56" t="s">
        <v>69</v>
      </c>
      <c r="D1" s="3"/>
      <c r="E1" s="3"/>
      <c r="F1" s="3"/>
      <c r="G1" s="1"/>
      <c r="H1" s="45"/>
      <c r="I1" s="5"/>
    </row>
    <row r="2" spans="1:9" x14ac:dyDescent="0.2">
      <c r="B2" s="27" t="s">
        <v>44</v>
      </c>
      <c r="C2" s="24"/>
      <c r="D2" s="89" t="s">
        <v>43</v>
      </c>
      <c r="E2" s="24"/>
      <c r="F2" s="24"/>
      <c r="G2" s="12"/>
      <c r="H2" s="55"/>
      <c r="I2" s="5"/>
    </row>
    <row r="3" spans="1:9" ht="13.5" thickBot="1" x14ac:dyDescent="0.25">
      <c r="B3" s="62" t="s">
        <v>55</v>
      </c>
      <c r="C3" s="17"/>
      <c r="D3" s="1"/>
      <c r="E3" s="17"/>
      <c r="F3" s="17"/>
      <c r="G3" s="1"/>
      <c r="H3" s="44"/>
      <c r="I3" s="5"/>
    </row>
    <row r="4" spans="1:9" ht="15.75" thickBot="1" x14ac:dyDescent="0.3">
      <c r="B4" s="9"/>
      <c r="C4" s="17" t="s">
        <v>45</v>
      </c>
      <c r="D4" s="17" t="s">
        <v>54</v>
      </c>
      <c r="E4" s="1" t="s">
        <v>5</v>
      </c>
      <c r="F4" s="52" t="s">
        <v>5</v>
      </c>
      <c r="G4" s="1">
        <v>5</v>
      </c>
      <c r="H4" s="63">
        <f>IF(F4="A",5,IF(F4="B",4,IF(F4="C",3,IF(F4="D",2,IF(F4="E",2,1)))))</f>
        <v>5</v>
      </c>
      <c r="I4" s="5"/>
    </row>
    <row r="5" spans="1:9" x14ac:dyDescent="0.2">
      <c r="B5" s="9"/>
      <c r="C5" s="17" t="s">
        <v>46</v>
      </c>
      <c r="D5" s="17" t="s">
        <v>6</v>
      </c>
      <c r="E5" s="1" t="s">
        <v>4</v>
      </c>
      <c r="F5" s="17"/>
      <c r="G5" s="1">
        <v>4</v>
      </c>
      <c r="H5" s="44"/>
      <c r="I5" s="5"/>
    </row>
    <row r="6" spans="1:9" x14ac:dyDescent="0.2">
      <c r="B6" s="62" t="s">
        <v>48</v>
      </c>
      <c r="C6" s="17"/>
      <c r="D6" s="17"/>
      <c r="E6" s="1"/>
      <c r="F6" s="17"/>
      <c r="G6" s="1"/>
      <c r="H6" s="44"/>
      <c r="I6" s="5"/>
    </row>
    <row r="7" spans="1:9" x14ac:dyDescent="0.2">
      <c r="B7" s="9"/>
      <c r="C7" s="17" t="s">
        <v>50</v>
      </c>
      <c r="D7" s="17" t="s">
        <v>59</v>
      </c>
      <c r="E7" s="1" t="s">
        <v>0</v>
      </c>
      <c r="F7" s="17"/>
      <c r="G7" s="1">
        <v>3</v>
      </c>
      <c r="H7" s="44"/>
      <c r="I7" s="5"/>
    </row>
    <row r="8" spans="1:9" x14ac:dyDescent="0.2">
      <c r="B8" s="9"/>
      <c r="C8" s="17" t="s">
        <v>47</v>
      </c>
      <c r="D8" s="17" t="s">
        <v>59</v>
      </c>
      <c r="E8" s="1" t="s">
        <v>11</v>
      </c>
      <c r="F8" s="17"/>
      <c r="G8" s="1">
        <v>2</v>
      </c>
      <c r="H8" s="44"/>
      <c r="I8" s="5"/>
    </row>
    <row r="9" spans="1:9" x14ac:dyDescent="0.2">
      <c r="B9" s="9"/>
      <c r="C9" s="17" t="s">
        <v>49</v>
      </c>
      <c r="D9" s="17" t="s">
        <v>7</v>
      </c>
      <c r="E9" s="1" t="s">
        <v>52</v>
      </c>
      <c r="F9" s="17"/>
      <c r="G9" s="1">
        <v>2</v>
      </c>
      <c r="H9" s="44"/>
      <c r="I9" s="5"/>
    </row>
    <row r="10" spans="1:9" ht="13.5" thickBot="1" x14ac:dyDescent="0.25">
      <c r="B10" s="64"/>
      <c r="C10" s="60" t="s">
        <v>51</v>
      </c>
      <c r="D10" s="60" t="s">
        <v>60</v>
      </c>
      <c r="E10" s="61" t="s">
        <v>53</v>
      </c>
      <c r="F10" s="17"/>
      <c r="G10" s="61">
        <v>1</v>
      </c>
      <c r="H10" s="65"/>
      <c r="I10" s="5"/>
    </row>
    <row r="11" spans="1:9" ht="15.75" thickBot="1" x14ac:dyDescent="0.3">
      <c r="B11" s="66"/>
      <c r="C11" s="67"/>
      <c r="D11" s="68" t="s">
        <v>42</v>
      </c>
      <c r="E11" s="67"/>
      <c r="F11" s="52">
        <v>120</v>
      </c>
      <c r="G11" s="98"/>
      <c r="H11" s="69">
        <f>IF(F11&lt;100,1,IF(F11&lt;200,2,IF(F11&lt;600,3,IF(F11&lt;1200,4,IF(F11&lt;2400,5,6)))))</f>
        <v>2</v>
      </c>
      <c r="I11" s="5"/>
    </row>
    <row r="12" spans="1:9" ht="6" customHeight="1" thickBot="1" x14ac:dyDescent="0.25"/>
    <row r="13" spans="1:9" ht="15.75" thickBot="1" x14ac:dyDescent="0.3">
      <c r="B13" s="11"/>
      <c r="C13" s="24" t="s">
        <v>66</v>
      </c>
      <c r="D13" s="24" t="s">
        <v>61</v>
      </c>
      <c r="E13" s="12" t="s">
        <v>5</v>
      </c>
      <c r="F13" s="52" t="s">
        <v>4</v>
      </c>
      <c r="G13" s="12">
        <v>1</v>
      </c>
      <c r="H13" s="46">
        <f>IF(F13="A",1,IF(F13="B",2,IF(F13="C",3,IF(F13="D",4,5))))</f>
        <v>2</v>
      </c>
      <c r="I13" s="5"/>
    </row>
    <row r="14" spans="1:9" x14ac:dyDescent="0.2">
      <c r="B14" s="9"/>
      <c r="C14" s="17"/>
      <c r="D14" s="17" t="s">
        <v>62</v>
      </c>
      <c r="E14" s="1" t="s">
        <v>4</v>
      </c>
      <c r="F14" s="17"/>
      <c r="G14" s="1">
        <v>2</v>
      </c>
      <c r="H14" s="44"/>
      <c r="I14" s="5"/>
    </row>
    <row r="15" spans="1:9" x14ac:dyDescent="0.2">
      <c r="B15" s="9"/>
      <c r="C15" s="17"/>
      <c r="D15" s="17" t="s">
        <v>63</v>
      </c>
      <c r="E15" s="1" t="s">
        <v>0</v>
      </c>
      <c r="F15" s="17"/>
      <c r="G15" s="1">
        <v>3</v>
      </c>
      <c r="H15" s="8"/>
      <c r="I15" s="40"/>
    </row>
    <row r="16" spans="1:9" x14ac:dyDescent="0.2">
      <c r="B16" s="9"/>
      <c r="C16" s="17"/>
      <c r="D16" s="17" t="s">
        <v>65</v>
      </c>
      <c r="E16" s="1" t="s">
        <v>11</v>
      </c>
      <c r="F16" s="17"/>
      <c r="G16" s="1">
        <v>4</v>
      </c>
      <c r="H16" s="8"/>
      <c r="I16" s="40"/>
    </row>
    <row r="17" spans="1:9" ht="13.5" thickBot="1" x14ac:dyDescent="0.25">
      <c r="B17" s="13"/>
      <c r="C17" s="23"/>
      <c r="D17" s="23" t="s">
        <v>64</v>
      </c>
      <c r="E17" s="10" t="s">
        <v>52</v>
      </c>
      <c r="F17" s="23"/>
      <c r="G17" s="10">
        <v>5</v>
      </c>
      <c r="H17" s="15"/>
      <c r="I17" s="40"/>
    </row>
    <row r="18" spans="1:9" ht="5.25" customHeight="1" x14ac:dyDescent="0.2">
      <c r="D18" s="3"/>
      <c r="F18" s="3"/>
      <c r="G18" s="50"/>
      <c r="H18" s="1"/>
      <c r="I18" s="40"/>
    </row>
    <row r="19" spans="1:9" ht="15" x14ac:dyDescent="0.25">
      <c r="D19" s="3"/>
      <c r="E19" s="91" t="s">
        <v>56</v>
      </c>
      <c r="F19" s="92">
        <f>H13*10+MAX(H4,H11)</f>
        <v>25</v>
      </c>
      <c r="G19" s="100" t="s">
        <v>96</v>
      </c>
    </row>
    <row r="20" spans="1:9" ht="15" customHeight="1" thickBot="1" x14ac:dyDescent="0.3">
      <c r="A20" s="56" t="s">
        <v>68</v>
      </c>
      <c r="E20" s="3"/>
      <c r="F20" s="5"/>
      <c r="G20" s="50"/>
      <c r="H20" s="95">
        <f>VLOOKUP(F19,Alusparameetrid!P4:Q28,2,FALSE)</f>
        <v>45</v>
      </c>
      <c r="I20" s="40"/>
    </row>
    <row r="21" spans="1:9" ht="13.5" thickBot="1" x14ac:dyDescent="0.25">
      <c r="A21" s="27" t="s">
        <v>40</v>
      </c>
      <c r="B21" s="24"/>
      <c r="C21" s="24"/>
      <c r="D21" s="24"/>
      <c r="E21" s="24"/>
      <c r="F21" s="12"/>
      <c r="G21" s="54"/>
      <c r="H21" s="16"/>
      <c r="I21" s="40"/>
    </row>
    <row r="22" spans="1:9" ht="15.75" thickBot="1" x14ac:dyDescent="0.3">
      <c r="A22" s="29"/>
      <c r="B22" s="11" t="s">
        <v>38</v>
      </c>
      <c r="C22" s="24"/>
      <c r="D22" s="12">
        <v>1</v>
      </c>
      <c r="E22" s="12" t="s">
        <v>5</v>
      </c>
      <c r="F22" s="52" t="s">
        <v>5</v>
      </c>
      <c r="G22" s="51">
        <f>Alusparameetrid!Y9</f>
        <v>0.8</v>
      </c>
      <c r="H22" s="46">
        <f>IF($F$22="A",$G$22,IF($F$22="B",$G$23,$G$24))</f>
        <v>0.8</v>
      </c>
      <c r="I22" s="40"/>
    </row>
    <row r="23" spans="1:9" x14ac:dyDescent="0.2">
      <c r="A23" s="29"/>
      <c r="B23" s="9"/>
      <c r="C23" s="17"/>
      <c r="D23" s="1">
        <v>2</v>
      </c>
      <c r="E23" s="1" t="s">
        <v>4</v>
      </c>
      <c r="F23" s="17"/>
      <c r="G23" s="7">
        <f>Alusparameetrid!Y10</f>
        <v>1.1000000000000001</v>
      </c>
      <c r="H23" s="8"/>
      <c r="I23" s="40"/>
    </row>
    <row r="24" spans="1:9" ht="13.5" thickBot="1" x14ac:dyDescent="0.25">
      <c r="A24" s="29"/>
      <c r="B24" s="13"/>
      <c r="C24" s="23"/>
      <c r="D24" s="10" t="s">
        <v>37</v>
      </c>
      <c r="E24" s="10" t="s">
        <v>0</v>
      </c>
      <c r="F24" s="10"/>
      <c r="G24" s="39">
        <f>Alusparameetrid!Y11</f>
        <v>1.3</v>
      </c>
      <c r="H24" s="15"/>
      <c r="I24" s="40"/>
    </row>
    <row r="25" spans="1:9" ht="13.5" thickBot="1" x14ac:dyDescent="0.25">
      <c r="A25" s="30"/>
      <c r="B25" s="23"/>
      <c r="C25" s="26"/>
      <c r="D25" s="10"/>
      <c r="E25" s="18"/>
      <c r="F25" s="18"/>
      <c r="G25" s="18"/>
      <c r="H25" s="15"/>
      <c r="I25" s="40"/>
    </row>
    <row r="26" spans="1:9" ht="13.5" thickBot="1" x14ac:dyDescent="0.25">
      <c r="A26" s="27" t="s">
        <v>15</v>
      </c>
      <c r="B26" s="24"/>
      <c r="C26" s="22"/>
      <c r="D26" s="12"/>
      <c r="E26" s="19"/>
      <c r="F26" s="24"/>
      <c r="G26" s="19"/>
      <c r="H26" s="16"/>
      <c r="I26" s="40"/>
    </row>
    <row r="27" spans="1:9" ht="15.75" thickBot="1" x14ac:dyDescent="0.3">
      <c r="A27" s="29"/>
      <c r="B27" s="11" t="s">
        <v>2</v>
      </c>
      <c r="C27" s="24"/>
      <c r="D27" s="12" t="s">
        <v>10</v>
      </c>
      <c r="E27" s="19" t="s">
        <v>5</v>
      </c>
      <c r="F27" s="52" t="s">
        <v>5</v>
      </c>
      <c r="G27" s="49">
        <f>Alusparameetrid!Y14</f>
        <v>1.1000000000000001</v>
      </c>
      <c r="H27" s="46">
        <f>IF($F$27="A",$G$27,IF($F$27="B",$G$28,$G$29))</f>
        <v>1.1000000000000001</v>
      </c>
      <c r="I27" s="41"/>
    </row>
    <row r="28" spans="1:9" x14ac:dyDescent="0.2">
      <c r="A28" s="29"/>
      <c r="B28" s="9"/>
      <c r="C28" s="17"/>
      <c r="D28" s="1" t="s">
        <v>8</v>
      </c>
      <c r="E28" s="5" t="s">
        <v>4</v>
      </c>
      <c r="F28" s="1"/>
      <c r="G28" s="6">
        <f>Alusparameetrid!Y15</f>
        <v>0.8</v>
      </c>
      <c r="H28" s="8"/>
      <c r="I28" s="5"/>
    </row>
    <row r="29" spans="1:9" ht="13.5" thickBot="1" x14ac:dyDescent="0.25">
      <c r="A29" s="30"/>
      <c r="B29" s="13" t="s">
        <v>16</v>
      </c>
      <c r="C29" s="23"/>
      <c r="D29" s="10" t="s">
        <v>58</v>
      </c>
      <c r="E29" s="18" t="s">
        <v>0</v>
      </c>
      <c r="F29" s="10"/>
      <c r="G29" s="48">
        <f>Alusparameetrid!Y16</f>
        <v>1</v>
      </c>
      <c r="H29" s="15"/>
      <c r="I29" s="5"/>
    </row>
    <row r="30" spans="1:9" ht="13.5" thickBot="1" x14ac:dyDescent="0.25">
      <c r="A30" s="27" t="s">
        <v>13</v>
      </c>
      <c r="B30" s="24"/>
      <c r="C30" s="22"/>
      <c r="D30" s="12"/>
      <c r="E30" s="19"/>
      <c r="F30" s="12"/>
      <c r="G30" s="6"/>
      <c r="H30" s="8"/>
      <c r="I30" s="5"/>
    </row>
    <row r="31" spans="1:9" ht="15.75" thickBot="1" x14ac:dyDescent="0.3">
      <c r="A31" s="29"/>
      <c r="B31" s="11" t="s">
        <v>14</v>
      </c>
      <c r="C31" s="22"/>
      <c r="D31" s="12" t="s">
        <v>73</v>
      </c>
      <c r="E31" s="19" t="s">
        <v>5</v>
      </c>
      <c r="F31" s="52" t="s">
        <v>4</v>
      </c>
      <c r="G31" s="35">
        <f>Alusparameetrid!Y18</f>
        <v>1.2</v>
      </c>
      <c r="H31" s="46">
        <f>IF($F$31="A",$G$31,IF($F$31="B",$G$32,IF($F$31="C",$G$33,$G$34)))</f>
        <v>1</v>
      </c>
      <c r="I31" s="41"/>
    </row>
    <row r="32" spans="1:9" x14ac:dyDescent="0.2">
      <c r="A32" s="29"/>
      <c r="B32" s="9"/>
      <c r="C32" s="14"/>
      <c r="D32" s="1" t="s">
        <v>36</v>
      </c>
      <c r="E32" s="5" t="s">
        <v>4</v>
      </c>
      <c r="F32" s="1"/>
      <c r="G32" s="6">
        <f>Alusparameetrid!Y19</f>
        <v>1</v>
      </c>
      <c r="H32" s="8"/>
      <c r="I32" s="5"/>
    </row>
    <row r="33" spans="1:14" x14ac:dyDescent="0.2">
      <c r="A33" s="29"/>
      <c r="B33" s="9"/>
      <c r="C33" s="14"/>
      <c r="D33" s="1" t="s">
        <v>35</v>
      </c>
      <c r="E33" s="5" t="s">
        <v>0</v>
      </c>
      <c r="F33" s="1"/>
      <c r="G33" s="38">
        <f>Alusparameetrid!Y20</f>
        <v>0.8</v>
      </c>
      <c r="H33" s="8"/>
      <c r="I33" s="5"/>
    </row>
    <row r="34" spans="1:14" ht="13.5" thickBot="1" x14ac:dyDescent="0.25">
      <c r="A34" s="29"/>
      <c r="B34" s="13"/>
      <c r="C34" s="80" t="s">
        <v>74</v>
      </c>
      <c r="D34" s="10" t="s">
        <v>75</v>
      </c>
      <c r="E34" s="18" t="s">
        <v>11</v>
      </c>
      <c r="F34" s="10"/>
      <c r="G34" s="37">
        <f>Alusparameetrid!Y21</f>
        <v>0.6</v>
      </c>
      <c r="H34" s="15"/>
      <c r="I34" s="5"/>
    </row>
    <row r="35" spans="1:14" ht="15.75" thickBot="1" x14ac:dyDescent="0.3">
      <c r="A35" s="29"/>
      <c r="B35" s="11" t="s">
        <v>76</v>
      </c>
      <c r="C35" s="24"/>
      <c r="D35" s="12" t="s">
        <v>78</v>
      </c>
      <c r="E35" s="19" t="s">
        <v>5</v>
      </c>
      <c r="F35" s="52" t="s">
        <v>0</v>
      </c>
      <c r="G35" s="6">
        <f>Alusparameetrid!Y22</f>
        <v>1.4</v>
      </c>
      <c r="H35" s="36">
        <f>IF($F$35="A",$G$35,IF($F$35="B",G36,IF($F$35="C",G37,IF($F$35="D",G38,IF(F35="E",G39,IF(F35="F",G40,$G$41))))))</f>
        <v>1</v>
      </c>
      <c r="I35" s="105" t="str">
        <f>IF(AND(H35&lt;=1,H67&gt;50),"Ülekäikude lahendus ei vasta piirkiirusele!","")</f>
        <v/>
      </c>
    </row>
    <row r="36" spans="1:14" ht="15" x14ac:dyDescent="0.25">
      <c r="A36" s="29"/>
      <c r="B36" s="9"/>
      <c r="C36" s="17"/>
      <c r="D36" s="1" t="s">
        <v>77</v>
      </c>
      <c r="E36" s="5" t="s">
        <v>4</v>
      </c>
      <c r="F36" s="81"/>
      <c r="G36" s="6">
        <f>Alusparameetrid!Y23</f>
        <v>1.2</v>
      </c>
      <c r="H36" s="63"/>
      <c r="I36" s="41"/>
    </row>
    <row r="37" spans="1:14" x14ac:dyDescent="0.2">
      <c r="A37" s="29"/>
      <c r="B37" s="9"/>
      <c r="C37" s="17"/>
      <c r="D37" s="1" t="s">
        <v>87</v>
      </c>
      <c r="E37" s="5" t="s">
        <v>0</v>
      </c>
      <c r="F37" s="8"/>
      <c r="G37" s="38">
        <f>Alusparameetrid!Y24</f>
        <v>1</v>
      </c>
      <c r="H37" s="8"/>
      <c r="I37" s="5"/>
    </row>
    <row r="38" spans="1:14" x14ac:dyDescent="0.2">
      <c r="A38" s="29"/>
      <c r="B38" s="9"/>
      <c r="C38" s="17"/>
      <c r="D38" s="1" t="s">
        <v>88</v>
      </c>
      <c r="E38" s="5" t="s">
        <v>11</v>
      </c>
      <c r="F38" s="8"/>
      <c r="G38" s="38">
        <f>Alusparameetrid!Y25</f>
        <v>0.9</v>
      </c>
      <c r="H38" s="8"/>
      <c r="I38" s="5"/>
    </row>
    <row r="39" spans="1:14" x14ac:dyDescent="0.2">
      <c r="A39" s="29"/>
      <c r="B39" s="9"/>
      <c r="C39" s="17"/>
      <c r="D39" s="1" t="s">
        <v>89</v>
      </c>
      <c r="E39" s="5" t="s">
        <v>52</v>
      </c>
      <c r="F39" s="8"/>
      <c r="G39" s="38">
        <f>Alusparameetrid!Y26</f>
        <v>0.8</v>
      </c>
      <c r="H39" s="8"/>
      <c r="I39" s="5"/>
    </row>
    <row r="40" spans="1:14" x14ac:dyDescent="0.2">
      <c r="A40" s="29"/>
      <c r="B40" s="9"/>
      <c r="C40" s="17"/>
      <c r="D40" s="1" t="s">
        <v>91</v>
      </c>
      <c r="E40" s="5" t="s">
        <v>53</v>
      </c>
      <c r="F40" s="8"/>
      <c r="G40" s="38">
        <f>Alusparameetrid!Y27</f>
        <v>0.7</v>
      </c>
      <c r="H40" s="8"/>
      <c r="I40" s="5"/>
    </row>
    <row r="41" spans="1:14" ht="13.5" thickBot="1" x14ac:dyDescent="0.25">
      <c r="A41" s="29"/>
      <c r="B41" s="13"/>
      <c r="C41" s="23"/>
      <c r="D41" s="10" t="s">
        <v>90</v>
      </c>
      <c r="E41" s="18" t="s">
        <v>79</v>
      </c>
      <c r="F41" s="15"/>
      <c r="G41" s="48">
        <f>Alusparameetrid!Y28</f>
        <v>1</v>
      </c>
      <c r="H41" s="15"/>
      <c r="I41" s="5"/>
    </row>
    <row r="42" spans="1:14" s="17" customFormat="1" ht="13.5" thickBot="1" x14ac:dyDescent="0.25">
      <c r="A42" s="29"/>
      <c r="B42" s="11" t="s">
        <v>12</v>
      </c>
      <c r="C42" s="22"/>
      <c r="D42" s="12"/>
      <c r="E42" s="19"/>
      <c r="F42" s="12"/>
      <c r="G42" s="35"/>
      <c r="H42" s="16"/>
      <c r="I42" s="5"/>
    </row>
    <row r="43" spans="1:14" ht="15.75" thickBot="1" x14ac:dyDescent="0.3">
      <c r="A43" s="29"/>
      <c r="B43" s="9"/>
      <c r="C43" s="17" t="s">
        <v>17</v>
      </c>
      <c r="D43" s="1" t="s">
        <v>18</v>
      </c>
      <c r="E43" s="1" t="s">
        <v>5</v>
      </c>
      <c r="F43" s="52" t="s">
        <v>0</v>
      </c>
      <c r="G43" s="7">
        <f>Alusparameetrid!Y30</f>
        <v>0.6</v>
      </c>
      <c r="H43" s="36">
        <f>IF($F$43="A",$G$43,IF($F$43="B",$G$44,IF($F$43="C",$G$45,IF(F43="D",G46,$G$47))))</f>
        <v>0.9</v>
      </c>
      <c r="I43" s="41"/>
    </row>
    <row r="44" spans="1:14" x14ac:dyDescent="0.2">
      <c r="A44" s="29"/>
      <c r="B44" s="9"/>
      <c r="C44" s="14"/>
      <c r="D44" s="1" t="s">
        <v>19</v>
      </c>
      <c r="E44" s="1" t="s">
        <v>4</v>
      </c>
      <c r="F44" s="1"/>
      <c r="G44" s="7">
        <f>Alusparameetrid!Y31</f>
        <v>0.8</v>
      </c>
      <c r="H44" s="8"/>
      <c r="I44" s="5"/>
    </row>
    <row r="45" spans="1:14" x14ac:dyDescent="0.2">
      <c r="A45" s="29"/>
      <c r="B45" s="9"/>
      <c r="C45" s="17"/>
      <c r="D45" s="1" t="s">
        <v>72</v>
      </c>
      <c r="E45" s="1" t="s">
        <v>0</v>
      </c>
      <c r="F45" s="5"/>
      <c r="G45" s="79">
        <f>Alusparameetrid!Y32</f>
        <v>0.9</v>
      </c>
      <c r="H45" s="8"/>
      <c r="I45" s="5"/>
    </row>
    <row r="46" spans="1:14" ht="15" x14ac:dyDescent="0.25">
      <c r="A46" s="29"/>
      <c r="B46" s="9"/>
      <c r="C46" s="17"/>
      <c r="D46" s="1" t="s">
        <v>20</v>
      </c>
      <c r="E46" s="1" t="s">
        <v>11</v>
      </c>
      <c r="F46" s="5"/>
      <c r="G46" s="79">
        <f>Alusparameetrid!Y33</f>
        <v>1</v>
      </c>
      <c r="H46" s="8"/>
      <c r="I46" s="5"/>
      <c r="N46" s="102"/>
    </row>
    <row r="47" spans="1:14" ht="15.75" thickBot="1" x14ac:dyDescent="0.3">
      <c r="A47" s="30"/>
      <c r="B47" s="13"/>
      <c r="C47" s="23"/>
      <c r="D47" s="10" t="s">
        <v>21</v>
      </c>
      <c r="E47" s="10" t="s">
        <v>52</v>
      </c>
      <c r="F47" s="18"/>
      <c r="G47" s="39">
        <f>Alusparameetrid!Y34</f>
        <v>1.2</v>
      </c>
      <c r="H47" s="15"/>
      <c r="I47" s="5"/>
      <c r="N47" s="102"/>
    </row>
    <row r="48" spans="1:14" s="17" customFormat="1" ht="15.75" thickBot="1" x14ac:dyDescent="0.3">
      <c r="A48" s="27" t="s">
        <v>31</v>
      </c>
      <c r="B48" s="24"/>
      <c r="C48" s="24"/>
      <c r="D48" s="12"/>
      <c r="E48" s="19"/>
      <c r="F48" s="19"/>
      <c r="G48" s="6"/>
      <c r="H48" s="8"/>
      <c r="I48" s="5"/>
      <c r="N48" s="102"/>
    </row>
    <row r="49" spans="1:14" s="17" customFormat="1" ht="15.75" thickBot="1" x14ac:dyDescent="0.3">
      <c r="A49" s="29"/>
      <c r="B49" s="11" t="s">
        <v>80</v>
      </c>
      <c r="C49" s="24"/>
      <c r="D49" s="12" t="s">
        <v>1</v>
      </c>
      <c r="E49" s="19" t="s">
        <v>5</v>
      </c>
      <c r="F49" s="52" t="s">
        <v>4</v>
      </c>
      <c r="G49" s="35">
        <f>Alusparameetrid!Y36</f>
        <v>0.8</v>
      </c>
      <c r="H49" s="46">
        <f>IF($F$49="A",$G$49,$G$50)</f>
        <v>1</v>
      </c>
      <c r="I49" s="41"/>
      <c r="N49" s="102"/>
    </row>
    <row r="50" spans="1:14" s="17" customFormat="1" ht="15.75" thickBot="1" x14ac:dyDescent="0.3">
      <c r="A50" s="29"/>
      <c r="B50" s="13"/>
      <c r="C50" s="23"/>
      <c r="D50" s="10" t="s">
        <v>3</v>
      </c>
      <c r="E50" s="18" t="s">
        <v>4</v>
      </c>
      <c r="F50" s="18"/>
      <c r="G50" s="48">
        <f>Alusparameetrid!Y37</f>
        <v>1</v>
      </c>
      <c r="H50" s="8"/>
      <c r="I50" s="5"/>
      <c r="N50" s="102"/>
    </row>
    <row r="51" spans="1:14" s="17" customFormat="1" ht="15.75" thickBot="1" x14ac:dyDescent="0.3">
      <c r="A51" s="27" t="s">
        <v>41</v>
      </c>
      <c r="B51" s="24"/>
      <c r="C51" s="22"/>
      <c r="D51" s="12"/>
      <c r="E51" s="19"/>
      <c r="F51" s="12"/>
      <c r="G51" s="35"/>
      <c r="H51" s="16"/>
      <c r="I51" s="5"/>
      <c r="N51" s="102"/>
    </row>
    <row r="52" spans="1:14" ht="15.75" thickBot="1" x14ac:dyDescent="0.3">
      <c r="A52" s="29"/>
      <c r="B52" s="11" t="s">
        <v>32</v>
      </c>
      <c r="C52" s="24"/>
      <c r="D52" s="12" t="s">
        <v>22</v>
      </c>
      <c r="E52" s="19" t="s">
        <v>5</v>
      </c>
      <c r="F52" s="52" t="s">
        <v>0</v>
      </c>
      <c r="G52" s="19">
        <f>Alusparameetrid!Y39</f>
        <v>1.4</v>
      </c>
      <c r="H52" s="46">
        <f>IF($F$52="A",$G$52,IF($F$52="B",$G$53,IF($F$52="C",$G$54,$G$55)))</f>
        <v>0.9</v>
      </c>
      <c r="I52" s="41"/>
      <c r="N52" s="102"/>
    </row>
    <row r="53" spans="1:14" ht="15" x14ac:dyDescent="0.25">
      <c r="A53" s="29"/>
      <c r="B53" s="9"/>
      <c r="C53" s="17"/>
      <c r="D53" s="1" t="s">
        <v>23</v>
      </c>
      <c r="E53" s="5" t="s">
        <v>4</v>
      </c>
      <c r="F53" s="8"/>
      <c r="G53" s="53">
        <f>Alusparameetrid!Y40</f>
        <v>1</v>
      </c>
      <c r="H53" s="8"/>
      <c r="I53" s="5"/>
      <c r="N53" s="102"/>
    </row>
    <row r="54" spans="1:14" ht="15" x14ac:dyDescent="0.25">
      <c r="A54" s="29"/>
      <c r="B54" s="9"/>
      <c r="C54" s="17"/>
      <c r="D54" s="1" t="s">
        <v>24</v>
      </c>
      <c r="E54" s="5" t="s">
        <v>0</v>
      </c>
      <c r="F54" s="8"/>
      <c r="G54" s="53">
        <f>Alusparameetrid!Y41</f>
        <v>0.9</v>
      </c>
      <c r="H54" s="8"/>
      <c r="I54" s="5"/>
      <c r="N54" s="102"/>
    </row>
    <row r="55" spans="1:14" ht="15" x14ac:dyDescent="0.25">
      <c r="A55" s="29"/>
      <c r="B55" s="9"/>
      <c r="C55" s="17"/>
      <c r="D55" s="1" t="s">
        <v>25</v>
      </c>
      <c r="E55" s="5" t="s">
        <v>11</v>
      </c>
      <c r="F55" s="8"/>
      <c r="G55" s="5">
        <f>Alusparameetrid!Y42</f>
        <v>0.7</v>
      </c>
      <c r="H55" s="8"/>
      <c r="I55" s="5"/>
      <c r="N55" s="102"/>
    </row>
    <row r="56" spans="1:14" ht="15.75" thickBot="1" x14ac:dyDescent="0.3">
      <c r="A56" s="29"/>
      <c r="B56" s="9"/>
      <c r="C56" s="17"/>
      <c r="D56" s="1"/>
      <c r="E56" s="5"/>
      <c r="F56" s="8"/>
      <c r="G56" s="5"/>
      <c r="H56" s="8"/>
      <c r="I56" s="5"/>
      <c r="N56" s="102"/>
    </row>
    <row r="57" spans="1:14" ht="15.75" thickBot="1" x14ac:dyDescent="0.3">
      <c r="A57" s="27" t="s">
        <v>26</v>
      </c>
      <c r="B57" s="24"/>
      <c r="C57" s="32"/>
      <c r="D57" s="12"/>
      <c r="E57" s="19"/>
      <c r="F57" s="12"/>
      <c r="G57" s="35"/>
      <c r="H57" s="16"/>
      <c r="I57" s="5"/>
      <c r="N57" s="101"/>
    </row>
    <row r="58" spans="1:14" ht="15.75" thickBot="1" x14ac:dyDescent="0.3">
      <c r="A58" s="29"/>
      <c r="B58" s="58" t="s">
        <v>27</v>
      </c>
      <c r="C58" s="24"/>
      <c r="D58" s="12" t="s">
        <v>28</v>
      </c>
      <c r="E58" s="19" t="s">
        <v>5</v>
      </c>
      <c r="F58" s="52" t="s">
        <v>4</v>
      </c>
      <c r="G58" s="35">
        <f>Alusparameetrid!Y45</f>
        <v>1.2</v>
      </c>
      <c r="H58" s="46">
        <f>IF($F$58="A",$G$58,IF($F$58="B",$G$59,$G$60))</f>
        <v>1</v>
      </c>
      <c r="I58" s="41"/>
      <c r="N58" s="101"/>
    </row>
    <row r="59" spans="1:14" ht="15" x14ac:dyDescent="0.25">
      <c r="A59" s="29"/>
      <c r="B59" s="9"/>
      <c r="C59" s="25"/>
      <c r="D59" s="1" t="s">
        <v>29</v>
      </c>
      <c r="E59" s="5" t="s">
        <v>4</v>
      </c>
      <c r="F59" s="8"/>
      <c r="G59" s="38">
        <f>Alusparameetrid!Y46</f>
        <v>1</v>
      </c>
      <c r="H59" s="8"/>
      <c r="I59" s="5"/>
      <c r="N59" s="101"/>
    </row>
    <row r="60" spans="1:14" ht="15.75" thickBot="1" x14ac:dyDescent="0.3">
      <c r="A60" s="29"/>
      <c r="B60" s="13"/>
      <c r="C60" s="33"/>
      <c r="D60" s="10" t="s">
        <v>30</v>
      </c>
      <c r="E60" s="18" t="s">
        <v>0</v>
      </c>
      <c r="F60" s="15"/>
      <c r="G60" s="37">
        <f>Alusparameetrid!Y47</f>
        <v>0.8</v>
      </c>
      <c r="H60" s="15"/>
      <c r="I60" s="5"/>
      <c r="N60" s="101"/>
    </row>
    <row r="61" spans="1:14" ht="15.75" thickBot="1" x14ac:dyDescent="0.3">
      <c r="A61" s="30"/>
      <c r="B61" s="13"/>
      <c r="C61" s="33" t="s">
        <v>70</v>
      </c>
      <c r="D61" s="10"/>
      <c r="E61" s="18" t="s">
        <v>71</v>
      </c>
      <c r="F61" s="52">
        <v>8</v>
      </c>
      <c r="G61" s="37"/>
      <c r="H61" s="57">
        <f>IF($F$61&gt;25,1.4,IF($F$61&gt;12,1,IF(F61&gt;8,0.8,0.6)))</f>
        <v>0.6</v>
      </c>
      <c r="I61" s="41"/>
      <c r="N61" s="101"/>
    </row>
    <row r="62" spans="1:14" ht="15.75" thickBot="1" x14ac:dyDescent="0.3">
      <c r="A62" s="27" t="s">
        <v>34</v>
      </c>
      <c r="B62" s="24"/>
      <c r="C62" s="32"/>
      <c r="D62" s="12"/>
      <c r="E62" s="19"/>
      <c r="F62" s="12"/>
      <c r="G62" s="35"/>
      <c r="H62" s="8"/>
      <c r="I62" s="5"/>
      <c r="N62" s="101"/>
    </row>
    <row r="63" spans="1:14" ht="15.75" thickBot="1" x14ac:dyDescent="0.3">
      <c r="A63" s="29"/>
      <c r="B63" s="11" t="s">
        <v>33</v>
      </c>
      <c r="C63" s="24"/>
      <c r="D63" s="12" t="s">
        <v>39</v>
      </c>
      <c r="E63" s="24" t="s">
        <v>9</v>
      </c>
      <c r="F63" s="52">
        <v>50</v>
      </c>
      <c r="G63" s="99"/>
      <c r="H63" s="16"/>
      <c r="I63" s="5"/>
      <c r="N63" s="101"/>
    </row>
    <row r="64" spans="1:14" ht="15.75" thickBot="1" x14ac:dyDescent="0.3">
      <c r="A64" s="30"/>
      <c r="B64" s="13"/>
      <c r="C64" s="23"/>
      <c r="D64" s="10" t="s">
        <v>97</v>
      </c>
      <c r="E64" s="18" t="s">
        <v>9</v>
      </c>
      <c r="F64" s="52">
        <v>47</v>
      </c>
      <c r="G64" s="82">
        <f>$F$64/F63</f>
        <v>0.94</v>
      </c>
      <c r="H64" s="47">
        <f>IF(G64&gt;1.15,1.1,IF(G64&gt;1,1,IF(G64&gt;0.9,0.8,0.6)))</f>
        <v>0.8</v>
      </c>
      <c r="I64" s="5"/>
      <c r="N64" s="101"/>
    </row>
    <row r="65" spans="1:14" ht="6.75" customHeight="1" x14ac:dyDescent="0.25">
      <c r="A65" s="31"/>
      <c r="B65" s="17"/>
      <c r="C65" s="21"/>
      <c r="D65" s="1"/>
      <c r="E65" s="34"/>
      <c r="F65" s="2"/>
      <c r="G65" s="34"/>
      <c r="H65" s="1"/>
      <c r="I65" s="20"/>
      <c r="N65" s="101"/>
    </row>
    <row r="66" spans="1:14" ht="16.5" thickBot="1" x14ac:dyDescent="0.3">
      <c r="C66" s="17"/>
      <c r="D66" s="1"/>
      <c r="E66" s="93" t="s">
        <v>57</v>
      </c>
      <c r="F66" s="94">
        <f>AVERAGE(H22:H64)</f>
        <v>0.91000000000000014</v>
      </c>
      <c r="G66" s="42" t="s">
        <v>94</v>
      </c>
      <c r="H66" s="95">
        <f>INT(F66*H20)</f>
        <v>40</v>
      </c>
      <c r="N66" s="101"/>
    </row>
    <row r="67" spans="1:14" ht="16.5" thickBot="1" x14ac:dyDescent="0.3">
      <c r="G67" s="96" t="s">
        <v>95</v>
      </c>
      <c r="H67" s="97">
        <f>ROUND(H66/10,0)*10</f>
        <v>40</v>
      </c>
      <c r="I67" s="106" t="str">
        <f>IF(AND(H35&lt;=1,H67&gt;50),"Ülekäikude lahendus ei vasta piirkiirusele!","")</f>
        <v/>
      </c>
      <c r="N67" s="101"/>
    </row>
    <row r="68" spans="1:14" ht="15" x14ac:dyDescent="0.25">
      <c r="N68" s="101"/>
    </row>
    <row r="69" spans="1:14" ht="15" x14ac:dyDescent="0.25">
      <c r="F69" s="4" t="s">
        <v>92</v>
      </c>
      <c r="G69" s="90">
        <f>MIN(G22:G64)</f>
        <v>0.6</v>
      </c>
      <c r="N69" s="101"/>
    </row>
    <row r="70" spans="1:14" ht="15" x14ac:dyDescent="0.25">
      <c r="C70" s="21"/>
      <c r="D70" s="2"/>
      <c r="E70" s="1"/>
      <c r="F70" s="4" t="s">
        <v>93</v>
      </c>
      <c r="G70" s="90">
        <f>MAX(G22:G64)</f>
        <v>1.4</v>
      </c>
      <c r="I70" s="40"/>
      <c r="N70" s="101"/>
    </row>
    <row r="71" spans="1:14" ht="15" x14ac:dyDescent="0.25">
      <c r="C71" s="21"/>
      <c r="D71" s="2"/>
      <c r="E71" s="1"/>
      <c r="F71" s="1"/>
      <c r="G71" s="1"/>
      <c r="I71" s="40"/>
      <c r="N71" s="101"/>
    </row>
    <row r="72" spans="1:14" x14ac:dyDescent="0.2">
      <c r="C72" s="21"/>
      <c r="D72" s="2"/>
      <c r="E72" s="1"/>
      <c r="F72" s="1"/>
      <c r="G72" s="1"/>
      <c r="H72" s="1"/>
      <c r="I72" s="40"/>
    </row>
  </sheetData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A1:N72"/>
  <sheetViews>
    <sheetView workbookViewId="0">
      <pane ySplit="1" topLeftCell="A2" activePane="bottomLeft" state="frozen"/>
      <selection pane="bottomLeft" activeCell="I1" sqref="I1:I1048576"/>
    </sheetView>
  </sheetViews>
  <sheetFormatPr defaultColWidth="9.140625" defaultRowHeight="12.75" x14ac:dyDescent="0.2"/>
  <cols>
    <col min="1" max="1" width="3.7109375" style="28" customWidth="1"/>
    <col min="2" max="2" width="3.7109375" style="3" customWidth="1"/>
    <col min="3" max="3" width="27.140625" style="3" customWidth="1"/>
    <col min="4" max="4" width="37.85546875" style="4" bestFit="1" customWidth="1"/>
    <col min="5" max="5" width="5" style="4" customWidth="1"/>
    <col min="6" max="6" width="8.42578125" style="4" customWidth="1"/>
    <col min="7" max="7" width="7.85546875" style="4" customWidth="1"/>
    <col min="8" max="8" width="6.140625" style="4" customWidth="1"/>
    <col min="9" max="9" width="6.140625" style="43" bestFit="1" customWidth="1"/>
    <col min="10" max="10" width="5.5703125" style="3" bestFit="1" customWidth="1"/>
    <col min="11" max="16384" width="9.140625" style="3"/>
  </cols>
  <sheetData>
    <row r="1" spans="1:9" ht="16.5" thickBot="1" x14ac:dyDescent="0.3">
      <c r="A1" s="56" t="s">
        <v>69</v>
      </c>
      <c r="D1" s="3"/>
      <c r="E1" s="3"/>
      <c r="F1" s="3"/>
      <c r="G1" s="1"/>
      <c r="H1" s="45"/>
      <c r="I1" s="5"/>
    </row>
    <row r="2" spans="1:9" x14ac:dyDescent="0.2">
      <c r="B2" s="27" t="s">
        <v>44</v>
      </c>
      <c r="C2" s="24"/>
      <c r="D2" s="89" t="s">
        <v>43</v>
      </c>
      <c r="E2" s="24"/>
      <c r="F2" s="24"/>
      <c r="G2" s="12"/>
      <c r="H2" s="55"/>
      <c r="I2" s="5"/>
    </row>
    <row r="3" spans="1:9" ht="13.5" thickBot="1" x14ac:dyDescent="0.25">
      <c r="B3" s="62" t="s">
        <v>55</v>
      </c>
      <c r="C3" s="17"/>
      <c r="D3" s="1"/>
      <c r="E3" s="17"/>
      <c r="F3" s="17"/>
      <c r="G3" s="1"/>
      <c r="H3" s="44"/>
      <c r="I3" s="5"/>
    </row>
    <row r="4" spans="1:9" ht="15.75" thickBot="1" x14ac:dyDescent="0.3">
      <c r="B4" s="9"/>
      <c r="C4" s="17" t="s">
        <v>45</v>
      </c>
      <c r="D4" s="17" t="s">
        <v>54</v>
      </c>
      <c r="E4" s="1" t="s">
        <v>5</v>
      </c>
      <c r="F4" s="52" t="s">
        <v>5</v>
      </c>
      <c r="G4" s="1">
        <v>5</v>
      </c>
      <c r="H4" s="63">
        <f>IF(F4="A",5,IF(F4="B",4,IF(F4="C",3,IF(F4="D",2,IF(F4="E",2,1)))))</f>
        <v>5</v>
      </c>
      <c r="I4" s="5"/>
    </row>
    <row r="5" spans="1:9" x14ac:dyDescent="0.2">
      <c r="B5" s="9"/>
      <c r="C5" s="17" t="s">
        <v>46</v>
      </c>
      <c r="D5" s="17" t="s">
        <v>6</v>
      </c>
      <c r="E5" s="1" t="s">
        <v>4</v>
      </c>
      <c r="F5" s="17"/>
      <c r="G5" s="1">
        <v>4</v>
      </c>
      <c r="H5" s="44"/>
      <c r="I5" s="5"/>
    </row>
    <row r="6" spans="1:9" x14ac:dyDescent="0.2">
      <c r="B6" s="62" t="s">
        <v>48</v>
      </c>
      <c r="C6" s="17"/>
      <c r="D6" s="17"/>
      <c r="E6" s="1"/>
      <c r="F6" s="17"/>
      <c r="G6" s="1"/>
      <c r="H6" s="44"/>
      <c r="I6" s="5"/>
    </row>
    <row r="7" spans="1:9" x14ac:dyDescent="0.2">
      <c r="B7" s="9"/>
      <c r="C7" s="17" t="s">
        <v>50</v>
      </c>
      <c r="D7" s="17" t="s">
        <v>59</v>
      </c>
      <c r="E7" s="1" t="s">
        <v>0</v>
      </c>
      <c r="F7" s="17"/>
      <c r="G7" s="1">
        <v>3</v>
      </c>
      <c r="H7" s="44"/>
      <c r="I7" s="5"/>
    </row>
    <row r="8" spans="1:9" x14ac:dyDescent="0.2">
      <c r="B8" s="9"/>
      <c r="C8" s="17" t="s">
        <v>47</v>
      </c>
      <c r="D8" s="17" t="s">
        <v>59</v>
      </c>
      <c r="E8" s="1" t="s">
        <v>11</v>
      </c>
      <c r="F8" s="17"/>
      <c r="G8" s="1">
        <v>2</v>
      </c>
      <c r="H8" s="44"/>
      <c r="I8" s="5"/>
    </row>
    <row r="9" spans="1:9" x14ac:dyDescent="0.2">
      <c r="B9" s="9"/>
      <c r="C9" s="17" t="s">
        <v>49</v>
      </c>
      <c r="D9" s="17" t="s">
        <v>7</v>
      </c>
      <c r="E9" s="1" t="s">
        <v>52</v>
      </c>
      <c r="F9" s="17"/>
      <c r="G9" s="1">
        <v>2</v>
      </c>
      <c r="H9" s="44"/>
      <c r="I9" s="5"/>
    </row>
    <row r="10" spans="1:9" ht="13.5" thickBot="1" x14ac:dyDescent="0.25">
      <c r="B10" s="64"/>
      <c r="C10" s="60" t="s">
        <v>51</v>
      </c>
      <c r="D10" s="60" t="s">
        <v>60</v>
      </c>
      <c r="E10" s="61" t="s">
        <v>53</v>
      </c>
      <c r="F10" s="17"/>
      <c r="G10" s="61">
        <v>1</v>
      </c>
      <c r="H10" s="65"/>
      <c r="I10" s="5"/>
    </row>
    <row r="11" spans="1:9" ht="15.75" thickBot="1" x14ac:dyDescent="0.3">
      <c r="B11" s="66"/>
      <c r="C11" s="67"/>
      <c r="D11" s="68" t="s">
        <v>42</v>
      </c>
      <c r="E11" s="67"/>
      <c r="F11" s="52">
        <v>120</v>
      </c>
      <c r="G11" s="98"/>
      <c r="H11" s="69">
        <f>IF(F11&lt;100,1,IF(F11&lt;200,2,IF(F11&lt;600,3,IF(F11&lt;1200,4,IF(F11&lt;2400,5,6)))))</f>
        <v>2</v>
      </c>
      <c r="I11" s="5"/>
    </row>
    <row r="12" spans="1:9" ht="6" customHeight="1" thickBot="1" x14ac:dyDescent="0.25"/>
    <row r="13" spans="1:9" ht="15.75" thickBot="1" x14ac:dyDescent="0.3">
      <c r="B13" s="11"/>
      <c r="C13" s="24" t="s">
        <v>66</v>
      </c>
      <c r="D13" s="24" t="s">
        <v>61</v>
      </c>
      <c r="E13" s="12" t="s">
        <v>5</v>
      </c>
      <c r="F13" s="52" t="s">
        <v>5</v>
      </c>
      <c r="G13" s="12">
        <v>1</v>
      </c>
      <c r="H13" s="46">
        <f>IF(F13="A",1,IF(F13="B",2,IF(F13="C",3,IF(F13="D",4,5))))</f>
        <v>1</v>
      </c>
      <c r="I13" s="5"/>
    </row>
    <row r="14" spans="1:9" x14ac:dyDescent="0.2">
      <c r="B14" s="9"/>
      <c r="C14" s="17"/>
      <c r="D14" s="17" t="s">
        <v>62</v>
      </c>
      <c r="E14" s="1" t="s">
        <v>4</v>
      </c>
      <c r="F14" s="17"/>
      <c r="G14" s="1">
        <v>2</v>
      </c>
      <c r="H14" s="44"/>
      <c r="I14" s="5"/>
    </row>
    <row r="15" spans="1:9" x14ac:dyDescent="0.2">
      <c r="B15" s="9"/>
      <c r="C15" s="17"/>
      <c r="D15" s="17" t="s">
        <v>63</v>
      </c>
      <c r="E15" s="1" t="s">
        <v>0</v>
      </c>
      <c r="F15" s="17"/>
      <c r="G15" s="1">
        <v>3</v>
      </c>
      <c r="H15" s="8"/>
      <c r="I15" s="40"/>
    </row>
    <row r="16" spans="1:9" x14ac:dyDescent="0.2">
      <c r="B16" s="9"/>
      <c r="C16" s="17"/>
      <c r="D16" s="17" t="s">
        <v>65</v>
      </c>
      <c r="E16" s="1" t="s">
        <v>11</v>
      </c>
      <c r="F16" s="17"/>
      <c r="G16" s="1">
        <v>4</v>
      </c>
      <c r="H16" s="8"/>
      <c r="I16" s="40"/>
    </row>
    <row r="17" spans="1:9" ht="13.5" thickBot="1" x14ac:dyDescent="0.25">
      <c r="B17" s="13"/>
      <c r="C17" s="23"/>
      <c r="D17" s="23" t="s">
        <v>64</v>
      </c>
      <c r="E17" s="10" t="s">
        <v>52</v>
      </c>
      <c r="F17" s="23"/>
      <c r="G17" s="10">
        <v>5</v>
      </c>
      <c r="H17" s="15"/>
      <c r="I17" s="40"/>
    </row>
    <row r="18" spans="1:9" ht="5.25" customHeight="1" x14ac:dyDescent="0.2">
      <c r="D18" s="3"/>
      <c r="F18" s="3"/>
      <c r="G18" s="50"/>
      <c r="H18" s="1"/>
      <c r="I18" s="40"/>
    </row>
    <row r="19" spans="1:9" ht="15" x14ac:dyDescent="0.25">
      <c r="D19" s="3"/>
      <c r="E19" s="91" t="s">
        <v>56</v>
      </c>
      <c r="F19" s="92">
        <f>H13*10+MAX(H4,H11)</f>
        <v>15</v>
      </c>
      <c r="G19" s="100" t="s">
        <v>96</v>
      </c>
    </row>
    <row r="20" spans="1:9" ht="15" customHeight="1" thickBot="1" x14ac:dyDescent="0.3">
      <c r="A20" s="56" t="s">
        <v>68</v>
      </c>
      <c r="E20" s="3"/>
      <c r="F20" s="5"/>
      <c r="G20" s="50"/>
      <c r="H20" s="95">
        <f>VLOOKUP(F19,Alusparameetrid!P4:Q28,2,FALSE)</f>
        <v>40</v>
      </c>
      <c r="I20" s="40"/>
    </row>
    <row r="21" spans="1:9" ht="13.5" thickBot="1" x14ac:dyDescent="0.25">
      <c r="A21" s="27" t="s">
        <v>40</v>
      </c>
      <c r="B21" s="24"/>
      <c r="C21" s="24"/>
      <c r="D21" s="24"/>
      <c r="E21" s="24"/>
      <c r="F21" s="12"/>
      <c r="G21" s="54"/>
      <c r="H21" s="16"/>
      <c r="I21" s="40"/>
    </row>
    <row r="22" spans="1:9" ht="15.75" thickBot="1" x14ac:dyDescent="0.3">
      <c r="A22" s="29"/>
      <c r="B22" s="11" t="s">
        <v>38</v>
      </c>
      <c r="C22" s="24"/>
      <c r="D22" s="12">
        <v>1</v>
      </c>
      <c r="E22" s="12" t="s">
        <v>5</v>
      </c>
      <c r="F22" s="52" t="s">
        <v>5</v>
      </c>
      <c r="G22" s="51">
        <f>Alusparameetrid!Y9</f>
        <v>0.8</v>
      </c>
      <c r="H22" s="46">
        <f>IF($F$22="A",$G$22,IF($F$22="B",$G$23,$G$24))</f>
        <v>0.8</v>
      </c>
      <c r="I22" s="40"/>
    </row>
    <row r="23" spans="1:9" x14ac:dyDescent="0.2">
      <c r="A23" s="29"/>
      <c r="B23" s="9"/>
      <c r="C23" s="17"/>
      <c r="D23" s="1">
        <v>2</v>
      </c>
      <c r="E23" s="1" t="s">
        <v>4</v>
      </c>
      <c r="F23" s="17"/>
      <c r="G23" s="7">
        <f>Alusparameetrid!Y10</f>
        <v>1.1000000000000001</v>
      </c>
      <c r="H23" s="8"/>
      <c r="I23" s="40"/>
    </row>
    <row r="24" spans="1:9" ht="13.5" thickBot="1" x14ac:dyDescent="0.25">
      <c r="A24" s="29"/>
      <c r="B24" s="13"/>
      <c r="C24" s="23"/>
      <c r="D24" s="10" t="s">
        <v>37</v>
      </c>
      <c r="E24" s="10" t="s">
        <v>0</v>
      </c>
      <c r="F24" s="10"/>
      <c r="G24" s="39">
        <f>Alusparameetrid!Y11</f>
        <v>1.3</v>
      </c>
      <c r="H24" s="15"/>
      <c r="I24" s="40"/>
    </row>
    <row r="25" spans="1:9" ht="13.5" thickBot="1" x14ac:dyDescent="0.25">
      <c r="A25" s="30"/>
      <c r="B25" s="23"/>
      <c r="C25" s="26"/>
      <c r="D25" s="10"/>
      <c r="E25" s="18"/>
      <c r="F25" s="18"/>
      <c r="G25" s="18"/>
      <c r="H25" s="15"/>
      <c r="I25" s="40"/>
    </row>
    <row r="26" spans="1:9" ht="13.5" thickBot="1" x14ac:dyDescent="0.25">
      <c r="A26" s="27" t="s">
        <v>15</v>
      </c>
      <c r="B26" s="24"/>
      <c r="C26" s="22"/>
      <c r="D26" s="12"/>
      <c r="E26" s="19"/>
      <c r="F26" s="24"/>
      <c r="G26" s="19"/>
      <c r="H26" s="16"/>
      <c r="I26" s="40"/>
    </row>
    <row r="27" spans="1:9" ht="15.75" thickBot="1" x14ac:dyDescent="0.3">
      <c r="A27" s="29"/>
      <c r="B27" s="11" t="s">
        <v>2</v>
      </c>
      <c r="C27" s="24"/>
      <c r="D27" s="12" t="s">
        <v>10</v>
      </c>
      <c r="E27" s="19" t="s">
        <v>5</v>
      </c>
      <c r="F27" s="52" t="s">
        <v>5</v>
      </c>
      <c r="G27" s="49">
        <f>Alusparameetrid!Y14</f>
        <v>1.1000000000000001</v>
      </c>
      <c r="H27" s="46">
        <f>IF($F$27="A",$G$27,IF($F$27="B",$G$28,$G$29))</f>
        <v>1.1000000000000001</v>
      </c>
      <c r="I27" s="41"/>
    </row>
    <row r="28" spans="1:9" x14ac:dyDescent="0.2">
      <c r="A28" s="29"/>
      <c r="B28" s="9"/>
      <c r="C28" s="17"/>
      <c r="D28" s="1" t="s">
        <v>8</v>
      </c>
      <c r="E28" s="5" t="s">
        <v>4</v>
      </c>
      <c r="F28" s="1"/>
      <c r="G28" s="6">
        <f>Alusparameetrid!Y15</f>
        <v>0.8</v>
      </c>
      <c r="H28" s="8"/>
      <c r="I28" s="5"/>
    </row>
    <row r="29" spans="1:9" ht="13.5" thickBot="1" x14ac:dyDescent="0.25">
      <c r="A29" s="30"/>
      <c r="B29" s="13" t="s">
        <v>16</v>
      </c>
      <c r="C29" s="23"/>
      <c r="D29" s="10" t="s">
        <v>58</v>
      </c>
      <c r="E29" s="18" t="s">
        <v>0</v>
      </c>
      <c r="F29" s="10"/>
      <c r="G29" s="48">
        <f>Alusparameetrid!Y16</f>
        <v>1</v>
      </c>
      <c r="H29" s="15"/>
      <c r="I29" s="5"/>
    </row>
    <row r="30" spans="1:9" ht="13.5" thickBot="1" x14ac:dyDescent="0.25">
      <c r="A30" s="27" t="s">
        <v>13</v>
      </c>
      <c r="B30" s="24"/>
      <c r="C30" s="22"/>
      <c r="D30" s="12"/>
      <c r="E30" s="19"/>
      <c r="F30" s="12"/>
      <c r="G30" s="6"/>
      <c r="H30" s="8"/>
      <c r="I30" s="5"/>
    </row>
    <row r="31" spans="1:9" ht="15.75" thickBot="1" x14ac:dyDescent="0.3">
      <c r="A31" s="29"/>
      <c r="B31" s="11" t="s">
        <v>14</v>
      </c>
      <c r="C31" s="22"/>
      <c r="D31" s="12" t="s">
        <v>73</v>
      </c>
      <c r="E31" s="19" t="s">
        <v>5</v>
      </c>
      <c r="F31" s="52" t="s">
        <v>4</v>
      </c>
      <c r="G31" s="35">
        <f>Alusparameetrid!Y18</f>
        <v>1.2</v>
      </c>
      <c r="H31" s="46">
        <f>IF($F$31="A",$G$31,IF($F$31="B",$G$32,IF($F$31="C",$G$33,$G$34)))</f>
        <v>1</v>
      </c>
      <c r="I31" s="41"/>
    </row>
    <row r="32" spans="1:9" x14ac:dyDescent="0.2">
      <c r="A32" s="29"/>
      <c r="B32" s="9"/>
      <c r="C32" s="14"/>
      <c r="D32" s="1" t="s">
        <v>36</v>
      </c>
      <c r="E32" s="5" t="s">
        <v>4</v>
      </c>
      <c r="F32" s="1"/>
      <c r="G32" s="6">
        <f>Alusparameetrid!Y19</f>
        <v>1</v>
      </c>
      <c r="H32" s="8"/>
      <c r="I32" s="5"/>
    </row>
    <row r="33" spans="1:14" x14ac:dyDescent="0.2">
      <c r="A33" s="29"/>
      <c r="B33" s="9"/>
      <c r="C33" s="14"/>
      <c r="D33" s="1" t="s">
        <v>35</v>
      </c>
      <c r="E33" s="5" t="s">
        <v>0</v>
      </c>
      <c r="F33" s="1"/>
      <c r="G33" s="38">
        <f>Alusparameetrid!Y20</f>
        <v>0.8</v>
      </c>
      <c r="H33" s="8"/>
      <c r="I33" s="5"/>
    </row>
    <row r="34" spans="1:14" ht="13.5" thickBot="1" x14ac:dyDescent="0.25">
      <c r="A34" s="29"/>
      <c r="B34" s="13"/>
      <c r="C34" s="80" t="s">
        <v>74</v>
      </c>
      <c r="D34" s="10" t="s">
        <v>75</v>
      </c>
      <c r="E34" s="18" t="s">
        <v>11</v>
      </c>
      <c r="F34" s="10"/>
      <c r="G34" s="37">
        <f>Alusparameetrid!Y21</f>
        <v>0.6</v>
      </c>
      <c r="H34" s="15"/>
      <c r="I34" s="5"/>
    </row>
    <row r="35" spans="1:14" ht="15.75" thickBot="1" x14ac:dyDescent="0.3">
      <c r="A35" s="29"/>
      <c r="B35" s="11" t="s">
        <v>76</v>
      </c>
      <c r="C35" s="24"/>
      <c r="D35" s="12" t="s">
        <v>78</v>
      </c>
      <c r="E35" s="19" t="s">
        <v>5</v>
      </c>
      <c r="F35" s="52" t="s">
        <v>4</v>
      </c>
      <c r="G35" s="6">
        <f>Alusparameetrid!Y22</f>
        <v>1.4</v>
      </c>
      <c r="H35" s="36">
        <f>IF($F$35="A",$G$35,IF($F$35="B",G36,IF($F$35="C",G37,IF($F$35="D",G38,IF(F35="E",G39,IF(F35="F",G40,$G$41))))))</f>
        <v>1.2</v>
      </c>
      <c r="I35" s="105" t="str">
        <f>IF(AND(H35&lt;=1,H67&gt;50),"Ülekäikude lahendus ei vasta piirkiirusele!","")</f>
        <v/>
      </c>
    </row>
    <row r="36" spans="1:14" ht="15" x14ac:dyDescent="0.25">
      <c r="A36" s="29"/>
      <c r="B36" s="9"/>
      <c r="C36" s="17"/>
      <c r="D36" s="1" t="s">
        <v>77</v>
      </c>
      <c r="E36" s="5" t="s">
        <v>4</v>
      </c>
      <c r="F36" s="81"/>
      <c r="G36" s="6">
        <f>Alusparameetrid!Y23</f>
        <v>1.2</v>
      </c>
      <c r="H36" s="63"/>
      <c r="I36" s="41"/>
    </row>
    <row r="37" spans="1:14" x14ac:dyDescent="0.2">
      <c r="A37" s="29"/>
      <c r="B37" s="9"/>
      <c r="C37" s="17"/>
      <c r="D37" s="1" t="s">
        <v>87</v>
      </c>
      <c r="E37" s="5" t="s">
        <v>0</v>
      </c>
      <c r="F37" s="8"/>
      <c r="G37" s="38">
        <f>Alusparameetrid!Y24</f>
        <v>1</v>
      </c>
      <c r="H37" s="8"/>
      <c r="I37" s="5"/>
    </row>
    <row r="38" spans="1:14" x14ac:dyDescent="0.2">
      <c r="A38" s="29"/>
      <c r="B38" s="9"/>
      <c r="C38" s="17"/>
      <c r="D38" s="1" t="s">
        <v>88</v>
      </c>
      <c r="E38" s="5" t="s">
        <v>11</v>
      </c>
      <c r="F38" s="8"/>
      <c r="G38" s="38">
        <f>Alusparameetrid!Y25</f>
        <v>0.9</v>
      </c>
      <c r="H38" s="8"/>
      <c r="I38" s="5"/>
    </row>
    <row r="39" spans="1:14" x14ac:dyDescent="0.2">
      <c r="A39" s="29"/>
      <c r="B39" s="9"/>
      <c r="C39" s="17"/>
      <c r="D39" s="1" t="s">
        <v>89</v>
      </c>
      <c r="E39" s="5" t="s">
        <v>52</v>
      </c>
      <c r="F39" s="8"/>
      <c r="G39" s="38">
        <f>Alusparameetrid!Y26</f>
        <v>0.8</v>
      </c>
      <c r="H39" s="8"/>
      <c r="I39" s="5"/>
    </row>
    <row r="40" spans="1:14" x14ac:dyDescent="0.2">
      <c r="A40" s="29"/>
      <c r="B40" s="9"/>
      <c r="C40" s="17"/>
      <c r="D40" s="1" t="s">
        <v>91</v>
      </c>
      <c r="E40" s="5" t="s">
        <v>53</v>
      </c>
      <c r="F40" s="8"/>
      <c r="G40" s="38">
        <f>Alusparameetrid!Y27</f>
        <v>0.7</v>
      </c>
      <c r="H40" s="8"/>
      <c r="I40" s="5"/>
    </row>
    <row r="41" spans="1:14" ht="13.5" thickBot="1" x14ac:dyDescent="0.25">
      <c r="A41" s="29"/>
      <c r="B41" s="13"/>
      <c r="C41" s="23"/>
      <c r="D41" s="10" t="s">
        <v>90</v>
      </c>
      <c r="E41" s="18" t="s">
        <v>79</v>
      </c>
      <c r="F41" s="15"/>
      <c r="G41" s="48">
        <f>Alusparameetrid!Y28</f>
        <v>1</v>
      </c>
      <c r="H41" s="15"/>
      <c r="I41" s="5"/>
    </row>
    <row r="42" spans="1:14" s="17" customFormat="1" ht="13.5" thickBot="1" x14ac:dyDescent="0.25">
      <c r="A42" s="29"/>
      <c r="B42" s="11" t="s">
        <v>12</v>
      </c>
      <c r="C42" s="22"/>
      <c r="D42" s="12"/>
      <c r="E42" s="19"/>
      <c r="F42" s="12"/>
      <c r="G42" s="35"/>
      <c r="H42" s="16"/>
      <c r="I42" s="5"/>
    </row>
    <row r="43" spans="1:14" ht="15.75" thickBot="1" x14ac:dyDescent="0.3">
      <c r="A43" s="29"/>
      <c r="B43" s="9"/>
      <c r="C43" s="17" t="s">
        <v>17</v>
      </c>
      <c r="D43" s="1" t="s">
        <v>18</v>
      </c>
      <c r="E43" s="1" t="s">
        <v>5</v>
      </c>
      <c r="F43" s="52" t="s">
        <v>4</v>
      </c>
      <c r="G43" s="7">
        <f>Alusparameetrid!Y30</f>
        <v>0.6</v>
      </c>
      <c r="H43" s="36">
        <f>IF($F$43="A",$G$43,IF($F$43="B",$G$44,IF($F$43="C",$G$45,IF(F43="D",G46,$G$47))))</f>
        <v>0.8</v>
      </c>
      <c r="I43" s="41"/>
    </row>
    <row r="44" spans="1:14" x14ac:dyDescent="0.2">
      <c r="A44" s="29"/>
      <c r="B44" s="9"/>
      <c r="C44" s="14"/>
      <c r="D44" s="1" t="s">
        <v>19</v>
      </c>
      <c r="E44" s="1" t="s">
        <v>4</v>
      </c>
      <c r="F44" s="1"/>
      <c r="G44" s="7">
        <f>Alusparameetrid!Y31</f>
        <v>0.8</v>
      </c>
      <c r="H44" s="8"/>
      <c r="I44" s="5"/>
    </row>
    <row r="45" spans="1:14" x14ac:dyDescent="0.2">
      <c r="A45" s="29"/>
      <c r="B45" s="9"/>
      <c r="C45" s="17"/>
      <c r="D45" s="1" t="s">
        <v>72</v>
      </c>
      <c r="E45" s="1" t="s">
        <v>0</v>
      </c>
      <c r="F45" s="5"/>
      <c r="G45" s="79">
        <f>Alusparameetrid!Y32</f>
        <v>0.9</v>
      </c>
      <c r="H45" s="8"/>
      <c r="I45" s="5"/>
    </row>
    <row r="46" spans="1:14" ht="15" x14ac:dyDescent="0.25">
      <c r="A46" s="29"/>
      <c r="B46" s="9"/>
      <c r="C46" s="17"/>
      <c r="D46" s="1" t="s">
        <v>20</v>
      </c>
      <c r="E46" s="1" t="s">
        <v>11</v>
      </c>
      <c r="F46" s="5"/>
      <c r="G46" s="79">
        <f>Alusparameetrid!Y33</f>
        <v>1</v>
      </c>
      <c r="H46" s="8"/>
      <c r="I46" s="5"/>
      <c r="N46" s="102"/>
    </row>
    <row r="47" spans="1:14" ht="15.75" thickBot="1" x14ac:dyDescent="0.3">
      <c r="A47" s="30"/>
      <c r="B47" s="13"/>
      <c r="C47" s="23"/>
      <c r="D47" s="10" t="s">
        <v>21</v>
      </c>
      <c r="E47" s="10" t="s">
        <v>52</v>
      </c>
      <c r="F47" s="18"/>
      <c r="G47" s="39">
        <f>Alusparameetrid!Y34</f>
        <v>1.2</v>
      </c>
      <c r="H47" s="15"/>
      <c r="I47" s="5"/>
      <c r="N47" s="102"/>
    </row>
    <row r="48" spans="1:14" s="17" customFormat="1" ht="15.75" thickBot="1" x14ac:dyDescent="0.3">
      <c r="A48" s="27" t="s">
        <v>31</v>
      </c>
      <c r="B48" s="24"/>
      <c r="C48" s="24"/>
      <c r="D48" s="12"/>
      <c r="E48" s="19"/>
      <c r="F48" s="19"/>
      <c r="G48" s="6"/>
      <c r="H48" s="8"/>
      <c r="I48" s="5"/>
      <c r="N48" s="102"/>
    </row>
    <row r="49" spans="1:14" s="17" customFormat="1" ht="15.75" thickBot="1" x14ac:dyDescent="0.3">
      <c r="A49" s="29"/>
      <c r="B49" s="11" t="s">
        <v>80</v>
      </c>
      <c r="C49" s="24"/>
      <c r="D49" s="12" t="s">
        <v>1</v>
      </c>
      <c r="E49" s="19" t="s">
        <v>5</v>
      </c>
      <c r="F49" s="52" t="s">
        <v>4</v>
      </c>
      <c r="G49" s="35">
        <f>Alusparameetrid!Y36</f>
        <v>0.8</v>
      </c>
      <c r="H49" s="46">
        <f>IF($F$49="A",$G$49,$G$50)</f>
        <v>1</v>
      </c>
      <c r="I49" s="41"/>
      <c r="N49" s="102"/>
    </row>
    <row r="50" spans="1:14" s="17" customFormat="1" ht="15.75" thickBot="1" x14ac:dyDescent="0.3">
      <c r="A50" s="29"/>
      <c r="B50" s="13"/>
      <c r="C50" s="23"/>
      <c r="D50" s="10" t="s">
        <v>3</v>
      </c>
      <c r="E50" s="18" t="s">
        <v>4</v>
      </c>
      <c r="F50" s="18"/>
      <c r="G50" s="48">
        <f>Alusparameetrid!Y37</f>
        <v>1</v>
      </c>
      <c r="H50" s="8"/>
      <c r="I50" s="5"/>
      <c r="N50" s="102"/>
    </row>
    <row r="51" spans="1:14" s="17" customFormat="1" ht="15.75" thickBot="1" x14ac:dyDescent="0.3">
      <c r="A51" s="27" t="s">
        <v>41</v>
      </c>
      <c r="B51" s="24"/>
      <c r="C51" s="22"/>
      <c r="D51" s="12"/>
      <c r="E51" s="19"/>
      <c r="F51" s="12"/>
      <c r="G51" s="35"/>
      <c r="H51" s="16"/>
      <c r="I51" s="5"/>
      <c r="N51" s="102"/>
    </row>
    <row r="52" spans="1:14" ht="15.75" thickBot="1" x14ac:dyDescent="0.3">
      <c r="A52" s="29"/>
      <c r="B52" s="11" t="s">
        <v>32</v>
      </c>
      <c r="C52" s="24"/>
      <c r="D52" s="12" t="s">
        <v>22</v>
      </c>
      <c r="E52" s="19" t="s">
        <v>5</v>
      </c>
      <c r="F52" s="52" t="s">
        <v>0</v>
      </c>
      <c r="G52" s="19">
        <f>Alusparameetrid!Y39</f>
        <v>1.4</v>
      </c>
      <c r="H52" s="46">
        <f>IF($F$52="A",$G$52,IF($F$52="B",$G$53,IF($F$52="C",$G$54,$G$55)))</f>
        <v>0.9</v>
      </c>
      <c r="I52" s="41"/>
      <c r="N52" s="102"/>
    </row>
    <row r="53" spans="1:14" ht="15" x14ac:dyDescent="0.25">
      <c r="A53" s="29"/>
      <c r="B53" s="9"/>
      <c r="C53" s="17"/>
      <c r="D53" s="1" t="s">
        <v>23</v>
      </c>
      <c r="E53" s="5" t="s">
        <v>4</v>
      </c>
      <c r="F53" s="8"/>
      <c r="G53" s="53">
        <f>Alusparameetrid!Y40</f>
        <v>1</v>
      </c>
      <c r="H53" s="8"/>
      <c r="I53" s="5"/>
      <c r="N53" s="102"/>
    </row>
    <row r="54" spans="1:14" ht="15" x14ac:dyDescent="0.25">
      <c r="A54" s="29"/>
      <c r="B54" s="9"/>
      <c r="C54" s="17"/>
      <c r="D54" s="1" t="s">
        <v>24</v>
      </c>
      <c r="E54" s="5" t="s">
        <v>0</v>
      </c>
      <c r="F54" s="8"/>
      <c r="G54" s="53">
        <f>Alusparameetrid!Y41</f>
        <v>0.9</v>
      </c>
      <c r="H54" s="8"/>
      <c r="I54" s="5"/>
      <c r="N54" s="102"/>
    </row>
    <row r="55" spans="1:14" ht="15" x14ac:dyDescent="0.25">
      <c r="A55" s="29"/>
      <c r="B55" s="9"/>
      <c r="C55" s="17"/>
      <c r="D55" s="1" t="s">
        <v>25</v>
      </c>
      <c r="E55" s="5" t="s">
        <v>11</v>
      </c>
      <c r="F55" s="8"/>
      <c r="G55" s="5">
        <f>Alusparameetrid!Y42</f>
        <v>0.7</v>
      </c>
      <c r="H55" s="8"/>
      <c r="I55" s="5"/>
      <c r="N55" s="102"/>
    </row>
    <row r="56" spans="1:14" ht="15.75" thickBot="1" x14ac:dyDescent="0.3">
      <c r="A56" s="29"/>
      <c r="B56" s="9"/>
      <c r="C56" s="17"/>
      <c r="D56" s="1"/>
      <c r="E56" s="5"/>
      <c r="F56" s="8"/>
      <c r="G56" s="5"/>
      <c r="H56" s="8"/>
      <c r="I56" s="5"/>
      <c r="N56" s="102"/>
    </row>
    <row r="57" spans="1:14" ht="15.75" thickBot="1" x14ac:dyDescent="0.3">
      <c r="A57" s="27" t="s">
        <v>26</v>
      </c>
      <c r="B57" s="24"/>
      <c r="C57" s="32"/>
      <c r="D57" s="12"/>
      <c r="E57" s="19"/>
      <c r="F57" s="12"/>
      <c r="G57" s="35"/>
      <c r="H57" s="16"/>
      <c r="I57" s="5"/>
      <c r="N57" s="101"/>
    </row>
    <row r="58" spans="1:14" ht="15.75" thickBot="1" x14ac:dyDescent="0.3">
      <c r="A58" s="29"/>
      <c r="B58" s="58" t="s">
        <v>27</v>
      </c>
      <c r="C58" s="24"/>
      <c r="D58" s="12" t="s">
        <v>28</v>
      </c>
      <c r="E58" s="19" t="s">
        <v>5</v>
      </c>
      <c r="F58" s="52" t="s">
        <v>4</v>
      </c>
      <c r="G58" s="35">
        <f>Alusparameetrid!Y45</f>
        <v>1.2</v>
      </c>
      <c r="H58" s="46">
        <f>IF($F$58="A",$G$58,IF($F$58="B",$G$59,$G$60))</f>
        <v>1</v>
      </c>
      <c r="I58" s="41"/>
      <c r="N58" s="101"/>
    </row>
    <row r="59" spans="1:14" ht="15" x14ac:dyDescent="0.25">
      <c r="A59" s="29"/>
      <c r="B59" s="9"/>
      <c r="C59" s="25"/>
      <c r="D59" s="1" t="s">
        <v>29</v>
      </c>
      <c r="E59" s="5" t="s">
        <v>4</v>
      </c>
      <c r="F59" s="8"/>
      <c r="G59" s="38">
        <f>Alusparameetrid!Y46</f>
        <v>1</v>
      </c>
      <c r="H59" s="8"/>
      <c r="I59" s="5"/>
      <c r="N59" s="101"/>
    </row>
    <row r="60" spans="1:14" ht="15.75" thickBot="1" x14ac:dyDescent="0.3">
      <c r="A60" s="29"/>
      <c r="B60" s="13"/>
      <c r="C60" s="33"/>
      <c r="D60" s="10" t="s">
        <v>30</v>
      </c>
      <c r="E60" s="18" t="s">
        <v>0</v>
      </c>
      <c r="F60" s="15"/>
      <c r="G60" s="37">
        <f>Alusparameetrid!Y47</f>
        <v>0.8</v>
      </c>
      <c r="H60" s="15"/>
      <c r="I60" s="5"/>
      <c r="N60" s="101"/>
    </row>
    <row r="61" spans="1:14" ht="15.75" thickBot="1" x14ac:dyDescent="0.3">
      <c r="A61" s="30"/>
      <c r="B61" s="13"/>
      <c r="C61" s="33" t="s">
        <v>70</v>
      </c>
      <c r="D61" s="10"/>
      <c r="E61" s="18" t="s">
        <v>71</v>
      </c>
      <c r="F61" s="52">
        <v>5</v>
      </c>
      <c r="G61" s="37"/>
      <c r="H61" s="57">
        <f>IF($F$61&gt;25,1.4,IF($F$61&gt;12,1,IF(F61&gt;8,0.8,0.6)))</f>
        <v>0.6</v>
      </c>
      <c r="I61" s="41"/>
      <c r="N61" s="101"/>
    </row>
    <row r="62" spans="1:14" ht="15.75" thickBot="1" x14ac:dyDescent="0.3">
      <c r="A62" s="27" t="s">
        <v>34</v>
      </c>
      <c r="B62" s="24"/>
      <c r="C62" s="32"/>
      <c r="D62" s="12"/>
      <c r="E62" s="19"/>
      <c r="F62" s="12"/>
      <c r="G62" s="35"/>
      <c r="H62" s="8"/>
      <c r="I62" s="5"/>
      <c r="N62" s="101"/>
    </row>
    <row r="63" spans="1:14" ht="15.75" thickBot="1" x14ac:dyDescent="0.3">
      <c r="A63" s="29"/>
      <c r="B63" s="11" t="s">
        <v>33</v>
      </c>
      <c r="C63" s="24"/>
      <c r="D63" s="12" t="s">
        <v>39</v>
      </c>
      <c r="E63" s="24" t="s">
        <v>9</v>
      </c>
      <c r="F63" s="52">
        <v>50</v>
      </c>
      <c r="G63" s="99"/>
      <c r="H63" s="16"/>
      <c r="I63" s="5"/>
      <c r="N63" s="101"/>
    </row>
    <row r="64" spans="1:14" ht="15.75" thickBot="1" x14ac:dyDescent="0.3">
      <c r="A64" s="30"/>
      <c r="B64" s="13"/>
      <c r="C64" s="23"/>
      <c r="D64" s="10" t="s">
        <v>97</v>
      </c>
      <c r="E64" s="18" t="s">
        <v>9</v>
      </c>
      <c r="F64" s="52">
        <v>55</v>
      </c>
      <c r="G64" s="82">
        <f>$F$64/F63</f>
        <v>1.1000000000000001</v>
      </c>
      <c r="H64" s="47">
        <f>IF(G64&gt;1.15,1.1,IF(G64&gt;1,1,IF(G64&gt;0.9,0.8,0.6)))</f>
        <v>1</v>
      </c>
      <c r="I64" s="5"/>
      <c r="N64" s="101"/>
    </row>
    <row r="65" spans="1:14" ht="6.75" customHeight="1" x14ac:dyDescent="0.25">
      <c r="A65" s="31"/>
      <c r="B65" s="17"/>
      <c r="C65" s="21"/>
      <c r="D65" s="1"/>
      <c r="E65" s="34"/>
      <c r="F65" s="2"/>
      <c r="G65" s="34"/>
      <c r="H65" s="1"/>
      <c r="I65" s="20"/>
      <c r="N65" s="101"/>
    </row>
    <row r="66" spans="1:14" ht="16.5" thickBot="1" x14ac:dyDescent="0.3">
      <c r="C66" s="17"/>
      <c r="D66" s="1"/>
      <c r="E66" s="93" t="s">
        <v>57</v>
      </c>
      <c r="F66" s="94">
        <f>AVERAGE(H22:H64)</f>
        <v>0.94000000000000006</v>
      </c>
      <c r="G66" s="42" t="s">
        <v>94</v>
      </c>
      <c r="H66" s="95">
        <f>INT(F66*H20)</f>
        <v>37</v>
      </c>
      <c r="N66" s="101"/>
    </row>
    <row r="67" spans="1:14" ht="16.5" thickBot="1" x14ac:dyDescent="0.3">
      <c r="G67" s="96" t="s">
        <v>95</v>
      </c>
      <c r="H67" s="97">
        <f>ROUND(H66/10,0)*10</f>
        <v>40</v>
      </c>
      <c r="I67" s="106" t="str">
        <f>IF(AND(H35&lt;=1,H67&gt;50),"Ülekäikude lahendus ei vasta piirkiirusele!","")</f>
        <v/>
      </c>
      <c r="N67" s="101"/>
    </row>
    <row r="68" spans="1:14" ht="15" x14ac:dyDescent="0.25">
      <c r="N68" s="101"/>
    </row>
    <row r="69" spans="1:14" ht="15" x14ac:dyDescent="0.25">
      <c r="F69" s="4" t="s">
        <v>92</v>
      </c>
      <c r="G69" s="90">
        <f>MIN(G22:G64)</f>
        <v>0.6</v>
      </c>
      <c r="N69" s="101"/>
    </row>
    <row r="70" spans="1:14" ht="15" x14ac:dyDescent="0.25">
      <c r="C70" s="21"/>
      <c r="D70" s="2"/>
      <c r="E70" s="1"/>
      <c r="F70" s="4" t="s">
        <v>93</v>
      </c>
      <c r="G70" s="90">
        <f>MAX(G22:G64)</f>
        <v>1.4</v>
      </c>
      <c r="I70" s="40"/>
      <c r="N70" s="101"/>
    </row>
    <row r="71" spans="1:14" ht="15" x14ac:dyDescent="0.25">
      <c r="C71" s="21"/>
      <c r="D71" s="2"/>
      <c r="E71" s="1"/>
      <c r="F71" s="1"/>
      <c r="G71" s="1"/>
      <c r="I71" s="40"/>
      <c r="N71" s="101"/>
    </row>
    <row r="72" spans="1:14" x14ac:dyDescent="0.2">
      <c r="C72" s="21"/>
      <c r="D72" s="2"/>
      <c r="E72" s="1"/>
      <c r="F72" s="1"/>
      <c r="G72" s="1"/>
      <c r="H72" s="1"/>
      <c r="I72" s="40"/>
    </row>
  </sheetData>
  <pageMargins left="0.7" right="0.7" top="0.75" bottom="0.75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N72"/>
  <sheetViews>
    <sheetView workbookViewId="0">
      <pane ySplit="1" topLeftCell="A35" activePane="bottomLeft" state="frozen"/>
      <selection pane="bottomLeft" activeCell="M21" sqref="M21"/>
    </sheetView>
  </sheetViews>
  <sheetFormatPr defaultColWidth="9.140625" defaultRowHeight="12.75" x14ac:dyDescent="0.2"/>
  <cols>
    <col min="1" max="1" width="3.7109375" style="28" customWidth="1"/>
    <col min="2" max="2" width="3.7109375" style="3" customWidth="1"/>
    <col min="3" max="3" width="27.140625" style="3" customWidth="1"/>
    <col min="4" max="4" width="37.85546875" style="4" bestFit="1" customWidth="1"/>
    <col min="5" max="5" width="5" style="4" customWidth="1"/>
    <col min="6" max="6" width="8.42578125" style="4" customWidth="1"/>
    <col min="7" max="7" width="7.85546875" style="4" customWidth="1"/>
    <col min="8" max="8" width="6.140625" style="4" customWidth="1"/>
    <col min="9" max="9" width="6.140625" style="43" bestFit="1" customWidth="1"/>
    <col min="10" max="10" width="5.5703125" style="3" bestFit="1" customWidth="1"/>
    <col min="11" max="16384" width="9.140625" style="3"/>
  </cols>
  <sheetData>
    <row r="1" spans="1:9" ht="16.5" thickBot="1" x14ac:dyDescent="0.3">
      <c r="A1" s="56" t="s">
        <v>69</v>
      </c>
      <c r="D1" s="3"/>
      <c r="E1" s="3"/>
      <c r="F1" s="3"/>
      <c r="G1" s="1"/>
      <c r="H1" s="45"/>
      <c r="I1" s="5"/>
    </row>
    <row r="2" spans="1:9" x14ac:dyDescent="0.2">
      <c r="B2" s="27" t="s">
        <v>44</v>
      </c>
      <c r="C2" s="24"/>
      <c r="D2" s="89" t="s">
        <v>43</v>
      </c>
      <c r="E2" s="24"/>
      <c r="F2" s="24"/>
      <c r="G2" s="12"/>
      <c r="H2" s="55"/>
      <c r="I2" s="5"/>
    </row>
    <row r="3" spans="1:9" ht="13.5" thickBot="1" x14ac:dyDescent="0.25">
      <c r="B3" s="62" t="s">
        <v>55</v>
      </c>
      <c r="C3" s="17"/>
      <c r="D3" s="1"/>
      <c r="E3" s="17"/>
      <c r="F3" s="17"/>
      <c r="G3" s="1"/>
      <c r="H3" s="44"/>
      <c r="I3" s="5"/>
    </row>
    <row r="4" spans="1:9" ht="15.75" thickBot="1" x14ac:dyDescent="0.3">
      <c r="B4" s="9"/>
      <c r="C4" s="17" t="s">
        <v>45</v>
      </c>
      <c r="D4" s="17" t="s">
        <v>54</v>
      </c>
      <c r="E4" s="1" t="s">
        <v>5</v>
      </c>
      <c r="F4" s="52" t="s">
        <v>5</v>
      </c>
      <c r="G4" s="1">
        <v>5</v>
      </c>
      <c r="H4" s="63">
        <f>IF(F4="A",5,IF(F4="B",4,IF(F4="C",3,IF(F4="D",2,IF(F4="E",2,1)))))</f>
        <v>5</v>
      </c>
      <c r="I4" s="5"/>
    </row>
    <row r="5" spans="1:9" x14ac:dyDescent="0.2">
      <c r="B5" s="9"/>
      <c r="C5" s="17" t="s">
        <v>46</v>
      </c>
      <c r="D5" s="17" t="s">
        <v>6</v>
      </c>
      <c r="E5" s="1" t="s">
        <v>4</v>
      </c>
      <c r="F5" s="17"/>
      <c r="G5" s="1">
        <v>4</v>
      </c>
      <c r="H5" s="44"/>
      <c r="I5" s="5"/>
    </row>
    <row r="6" spans="1:9" x14ac:dyDescent="0.2">
      <c r="B6" s="62" t="s">
        <v>48</v>
      </c>
      <c r="C6" s="17"/>
      <c r="D6" s="17"/>
      <c r="E6" s="1"/>
      <c r="F6" s="17"/>
      <c r="G6" s="1"/>
      <c r="H6" s="44"/>
      <c r="I6" s="5"/>
    </row>
    <row r="7" spans="1:9" x14ac:dyDescent="0.2">
      <c r="B7" s="9"/>
      <c r="C7" s="17" t="s">
        <v>50</v>
      </c>
      <c r="D7" s="17" t="s">
        <v>59</v>
      </c>
      <c r="E7" s="1" t="s">
        <v>0</v>
      </c>
      <c r="F7" s="17"/>
      <c r="G7" s="1">
        <v>3</v>
      </c>
      <c r="H7" s="44"/>
      <c r="I7" s="5"/>
    </row>
    <row r="8" spans="1:9" x14ac:dyDescent="0.2">
      <c r="B8" s="9"/>
      <c r="C8" s="17" t="s">
        <v>47</v>
      </c>
      <c r="D8" s="17" t="s">
        <v>59</v>
      </c>
      <c r="E8" s="1" t="s">
        <v>11</v>
      </c>
      <c r="F8" s="17"/>
      <c r="G8" s="1">
        <v>2</v>
      </c>
      <c r="H8" s="44"/>
      <c r="I8" s="5"/>
    </row>
    <row r="9" spans="1:9" x14ac:dyDescent="0.2">
      <c r="B9" s="9"/>
      <c r="C9" s="17" t="s">
        <v>49</v>
      </c>
      <c r="D9" s="17" t="s">
        <v>7</v>
      </c>
      <c r="E9" s="1" t="s">
        <v>52</v>
      </c>
      <c r="F9" s="17"/>
      <c r="G9" s="1">
        <v>2</v>
      </c>
      <c r="H9" s="44"/>
      <c r="I9" s="5"/>
    </row>
    <row r="10" spans="1:9" ht="13.5" thickBot="1" x14ac:dyDescent="0.25">
      <c r="B10" s="64"/>
      <c r="C10" s="60" t="s">
        <v>51</v>
      </c>
      <c r="D10" s="60" t="s">
        <v>60</v>
      </c>
      <c r="E10" s="61" t="s">
        <v>53</v>
      </c>
      <c r="F10" s="17"/>
      <c r="G10" s="61">
        <v>1</v>
      </c>
      <c r="H10" s="65"/>
      <c r="I10" s="5"/>
    </row>
    <row r="11" spans="1:9" ht="15.75" thickBot="1" x14ac:dyDescent="0.3">
      <c r="B11" s="66"/>
      <c r="C11" s="67"/>
      <c r="D11" s="68" t="s">
        <v>42</v>
      </c>
      <c r="E11" s="67"/>
      <c r="F11" s="52">
        <v>1438</v>
      </c>
      <c r="G11" s="98"/>
      <c r="H11" s="69">
        <f>IF(F11&lt;100,1,IF(F11&lt;200,2,IF(F11&lt;600,3,IF(F11&lt;1200,4,IF(F11&lt;2400,5,6)))))</f>
        <v>5</v>
      </c>
      <c r="I11" s="5"/>
    </row>
    <row r="12" spans="1:9" ht="6" customHeight="1" thickBot="1" x14ac:dyDescent="0.25"/>
    <row r="13" spans="1:9" ht="15.75" thickBot="1" x14ac:dyDescent="0.3">
      <c r="B13" s="11"/>
      <c r="C13" s="24" t="s">
        <v>66</v>
      </c>
      <c r="D13" s="24" t="s">
        <v>61</v>
      </c>
      <c r="E13" s="12" t="s">
        <v>5</v>
      </c>
      <c r="F13" s="52" t="s">
        <v>4</v>
      </c>
      <c r="G13" s="12">
        <v>1</v>
      </c>
      <c r="H13" s="46">
        <f>IF(F13="A",1,IF(F13="B",2,IF(F13="C",3,IF(F13="D",4,5))))</f>
        <v>2</v>
      </c>
      <c r="I13" s="5"/>
    </row>
    <row r="14" spans="1:9" x14ac:dyDescent="0.2">
      <c r="B14" s="9"/>
      <c r="C14" s="17"/>
      <c r="D14" s="17" t="s">
        <v>62</v>
      </c>
      <c r="E14" s="1" t="s">
        <v>4</v>
      </c>
      <c r="F14" s="17"/>
      <c r="G14" s="1">
        <v>2</v>
      </c>
      <c r="H14" s="44"/>
      <c r="I14" s="5"/>
    </row>
    <row r="15" spans="1:9" x14ac:dyDescent="0.2">
      <c r="B15" s="9"/>
      <c r="C15" s="17"/>
      <c r="D15" s="17" t="s">
        <v>63</v>
      </c>
      <c r="E15" s="1" t="s">
        <v>0</v>
      </c>
      <c r="F15" s="17"/>
      <c r="G15" s="1">
        <v>3</v>
      </c>
      <c r="H15" s="8"/>
      <c r="I15" s="40"/>
    </row>
    <row r="16" spans="1:9" x14ac:dyDescent="0.2">
      <c r="B16" s="9"/>
      <c r="C16" s="17"/>
      <c r="D16" s="17" t="s">
        <v>65</v>
      </c>
      <c r="E16" s="1" t="s">
        <v>11</v>
      </c>
      <c r="F16" s="17"/>
      <c r="G16" s="1">
        <v>4</v>
      </c>
      <c r="H16" s="8"/>
      <c r="I16" s="40"/>
    </row>
    <row r="17" spans="1:9" ht="13.5" thickBot="1" x14ac:dyDescent="0.25">
      <c r="B17" s="13"/>
      <c r="C17" s="23"/>
      <c r="D17" s="23" t="s">
        <v>64</v>
      </c>
      <c r="E17" s="10" t="s">
        <v>52</v>
      </c>
      <c r="F17" s="23"/>
      <c r="G17" s="10">
        <v>5</v>
      </c>
      <c r="H17" s="15"/>
      <c r="I17" s="40"/>
    </row>
    <row r="18" spans="1:9" ht="5.25" customHeight="1" x14ac:dyDescent="0.2">
      <c r="D18" s="3"/>
      <c r="F18" s="3"/>
      <c r="G18" s="50"/>
      <c r="H18" s="1"/>
      <c r="I18" s="40"/>
    </row>
    <row r="19" spans="1:9" ht="15" x14ac:dyDescent="0.25">
      <c r="D19" s="3"/>
      <c r="E19" s="91" t="s">
        <v>56</v>
      </c>
      <c r="F19" s="92">
        <f>H13*10+MAX(H4,H11)</f>
        <v>25</v>
      </c>
      <c r="G19" s="100" t="s">
        <v>96</v>
      </c>
    </row>
    <row r="20" spans="1:9" ht="15" customHeight="1" thickBot="1" x14ac:dyDescent="0.3">
      <c r="A20" s="56" t="s">
        <v>68</v>
      </c>
      <c r="E20" s="3"/>
      <c r="F20" s="5"/>
      <c r="G20" s="50"/>
      <c r="H20" s="95">
        <f>VLOOKUP(F19,Alusparameetrid!P4:Q28,2,FALSE)</f>
        <v>45</v>
      </c>
      <c r="I20" s="40"/>
    </row>
    <row r="21" spans="1:9" ht="13.5" thickBot="1" x14ac:dyDescent="0.25">
      <c r="A21" s="27" t="s">
        <v>40</v>
      </c>
      <c r="B21" s="24"/>
      <c r="C21" s="24"/>
      <c r="D21" s="24"/>
      <c r="E21" s="24"/>
      <c r="F21" s="12"/>
      <c r="G21" s="54"/>
      <c r="H21" s="16"/>
      <c r="I21" s="40"/>
    </row>
    <row r="22" spans="1:9" ht="15.75" thickBot="1" x14ac:dyDescent="0.3">
      <c r="A22" s="29"/>
      <c r="B22" s="11" t="s">
        <v>38</v>
      </c>
      <c r="C22" s="24"/>
      <c r="D22" s="12">
        <v>1</v>
      </c>
      <c r="E22" s="12" t="s">
        <v>5</v>
      </c>
      <c r="F22" s="52" t="s">
        <v>5</v>
      </c>
      <c r="G22" s="51">
        <f>Alusparameetrid!Y9</f>
        <v>0.8</v>
      </c>
      <c r="H22" s="46">
        <f>IF($F$22="A",$G$22,IF($F$22="B",$G$23,$G$24))</f>
        <v>0.8</v>
      </c>
      <c r="I22" s="40"/>
    </row>
    <row r="23" spans="1:9" x14ac:dyDescent="0.2">
      <c r="A23" s="29"/>
      <c r="B23" s="9"/>
      <c r="C23" s="17"/>
      <c r="D23" s="1">
        <v>2</v>
      </c>
      <c r="E23" s="1" t="s">
        <v>4</v>
      </c>
      <c r="F23" s="17"/>
      <c r="G23" s="7">
        <f>Alusparameetrid!Y10</f>
        <v>1.1000000000000001</v>
      </c>
      <c r="H23" s="8"/>
      <c r="I23" s="40"/>
    </row>
    <row r="24" spans="1:9" ht="13.5" thickBot="1" x14ac:dyDescent="0.25">
      <c r="A24" s="29"/>
      <c r="B24" s="13"/>
      <c r="C24" s="23"/>
      <c r="D24" s="10" t="s">
        <v>37</v>
      </c>
      <c r="E24" s="10" t="s">
        <v>0</v>
      </c>
      <c r="F24" s="10"/>
      <c r="G24" s="39">
        <f>Alusparameetrid!Y11</f>
        <v>1.3</v>
      </c>
      <c r="H24" s="15"/>
      <c r="I24" s="40"/>
    </row>
    <row r="25" spans="1:9" ht="13.5" thickBot="1" x14ac:dyDescent="0.25">
      <c r="A25" s="30"/>
      <c r="B25" s="23"/>
      <c r="C25" s="26"/>
      <c r="D25" s="10"/>
      <c r="E25" s="18"/>
      <c r="F25" s="18"/>
      <c r="G25" s="18"/>
      <c r="H25" s="15"/>
      <c r="I25" s="40"/>
    </row>
    <row r="26" spans="1:9" ht="13.5" thickBot="1" x14ac:dyDescent="0.25">
      <c r="A26" s="27" t="s">
        <v>15</v>
      </c>
      <c r="B26" s="24"/>
      <c r="C26" s="22"/>
      <c r="D26" s="12"/>
      <c r="E26" s="19"/>
      <c r="F26" s="24"/>
      <c r="G26" s="19"/>
      <c r="H26" s="16"/>
      <c r="I26" s="40"/>
    </row>
    <row r="27" spans="1:9" ht="15.75" thickBot="1" x14ac:dyDescent="0.3">
      <c r="A27" s="29"/>
      <c r="B27" s="11" t="s">
        <v>2</v>
      </c>
      <c r="C27" s="24"/>
      <c r="D27" s="12" t="s">
        <v>10</v>
      </c>
      <c r="E27" s="19" t="s">
        <v>5</v>
      </c>
      <c r="F27" s="52" t="s">
        <v>5</v>
      </c>
      <c r="G27" s="49">
        <f>Alusparameetrid!Y14</f>
        <v>1.1000000000000001</v>
      </c>
      <c r="H27" s="46">
        <f>IF($F$27="A",$G$27,IF($F$27="B",$G$28,$G$29))</f>
        <v>1.1000000000000001</v>
      </c>
      <c r="I27" s="41"/>
    </row>
    <row r="28" spans="1:9" x14ac:dyDescent="0.2">
      <c r="A28" s="29"/>
      <c r="B28" s="9"/>
      <c r="C28" s="17"/>
      <c r="D28" s="1" t="s">
        <v>8</v>
      </c>
      <c r="E28" s="5" t="s">
        <v>4</v>
      </c>
      <c r="F28" s="1"/>
      <c r="G28" s="6">
        <f>Alusparameetrid!Y15</f>
        <v>0.8</v>
      </c>
      <c r="H28" s="8"/>
      <c r="I28" s="5"/>
    </row>
    <row r="29" spans="1:9" ht="13.5" thickBot="1" x14ac:dyDescent="0.25">
      <c r="A29" s="30"/>
      <c r="B29" s="13" t="s">
        <v>16</v>
      </c>
      <c r="C29" s="23"/>
      <c r="D29" s="10" t="s">
        <v>58</v>
      </c>
      <c r="E29" s="18" t="s">
        <v>0</v>
      </c>
      <c r="F29" s="10"/>
      <c r="G29" s="48">
        <f>Alusparameetrid!Y16</f>
        <v>1</v>
      </c>
      <c r="H29" s="15"/>
      <c r="I29" s="5"/>
    </row>
    <row r="30" spans="1:9" ht="13.5" thickBot="1" x14ac:dyDescent="0.25">
      <c r="A30" s="27" t="s">
        <v>13</v>
      </c>
      <c r="B30" s="24"/>
      <c r="C30" s="22"/>
      <c r="D30" s="12"/>
      <c r="E30" s="19"/>
      <c r="F30" s="12"/>
      <c r="G30" s="6"/>
      <c r="H30" s="8"/>
      <c r="I30" s="5"/>
    </row>
    <row r="31" spans="1:9" ht="15.75" thickBot="1" x14ac:dyDescent="0.3">
      <c r="A31" s="29"/>
      <c r="B31" s="11" t="s">
        <v>14</v>
      </c>
      <c r="C31" s="22"/>
      <c r="D31" s="12" t="s">
        <v>73</v>
      </c>
      <c r="E31" s="19" t="s">
        <v>5</v>
      </c>
      <c r="F31" s="52" t="s">
        <v>4</v>
      </c>
      <c r="G31" s="35">
        <f>Alusparameetrid!Y18</f>
        <v>1.2</v>
      </c>
      <c r="H31" s="46">
        <f>IF($F$31="A",$G$31,IF($F$31="B",$G$32,IF($F$31="C",$G$33,$G$34)))</f>
        <v>1</v>
      </c>
      <c r="I31" s="41"/>
    </row>
    <row r="32" spans="1:9" x14ac:dyDescent="0.2">
      <c r="A32" s="29"/>
      <c r="B32" s="9"/>
      <c r="C32" s="14"/>
      <c r="D32" s="1" t="s">
        <v>36</v>
      </c>
      <c r="E32" s="5" t="s">
        <v>4</v>
      </c>
      <c r="F32" s="1"/>
      <c r="G32" s="6">
        <f>Alusparameetrid!Y19</f>
        <v>1</v>
      </c>
      <c r="H32" s="8"/>
      <c r="I32" s="5"/>
    </row>
    <row r="33" spans="1:14" x14ac:dyDescent="0.2">
      <c r="A33" s="29"/>
      <c r="B33" s="9"/>
      <c r="C33" s="14"/>
      <c r="D33" s="1" t="s">
        <v>35</v>
      </c>
      <c r="E33" s="5" t="s">
        <v>0</v>
      </c>
      <c r="F33" s="1"/>
      <c r="G33" s="38">
        <f>Alusparameetrid!Y20</f>
        <v>0.8</v>
      </c>
      <c r="H33" s="8"/>
      <c r="I33" s="5"/>
    </row>
    <row r="34" spans="1:14" ht="13.5" thickBot="1" x14ac:dyDescent="0.25">
      <c r="A34" s="29"/>
      <c r="B34" s="13"/>
      <c r="C34" s="80" t="s">
        <v>74</v>
      </c>
      <c r="D34" s="10" t="s">
        <v>75</v>
      </c>
      <c r="E34" s="18" t="s">
        <v>11</v>
      </c>
      <c r="F34" s="10"/>
      <c r="G34" s="37">
        <f>Alusparameetrid!Y21</f>
        <v>0.6</v>
      </c>
      <c r="H34" s="15"/>
      <c r="I34" s="5"/>
    </row>
    <row r="35" spans="1:14" ht="15.75" thickBot="1" x14ac:dyDescent="0.3">
      <c r="A35" s="29"/>
      <c r="B35" s="11" t="s">
        <v>76</v>
      </c>
      <c r="C35" s="24"/>
      <c r="D35" s="12" t="s">
        <v>78</v>
      </c>
      <c r="E35" s="19" t="s">
        <v>5</v>
      </c>
      <c r="F35" s="52" t="s">
        <v>11</v>
      </c>
      <c r="G35" s="6">
        <f>Alusparameetrid!Y22</f>
        <v>1.4</v>
      </c>
      <c r="H35" s="36">
        <f>IF($F$35="A",$G$35,IF($F$35="B",G36,IF($F$35="C",G37,IF($F$35="D",G38,IF(F35="E",G39,IF(F35="F",G40,$G$41))))))</f>
        <v>0.9</v>
      </c>
      <c r="I35" s="105" t="str">
        <f>IF(AND(H35&lt;=1,H67&gt;50),"Ülekäikude lahendus ei vasta piirkiirusele!","")</f>
        <v/>
      </c>
    </row>
    <row r="36" spans="1:14" ht="15" x14ac:dyDescent="0.25">
      <c r="A36" s="29"/>
      <c r="B36" s="9"/>
      <c r="C36" s="17"/>
      <c r="D36" s="1" t="s">
        <v>77</v>
      </c>
      <c r="E36" s="5" t="s">
        <v>4</v>
      </c>
      <c r="F36" s="81"/>
      <c r="G36" s="6">
        <f>Alusparameetrid!Y23</f>
        <v>1.2</v>
      </c>
      <c r="H36" s="63"/>
      <c r="I36" s="41"/>
    </row>
    <row r="37" spans="1:14" x14ac:dyDescent="0.2">
      <c r="A37" s="29"/>
      <c r="B37" s="9"/>
      <c r="C37" s="17"/>
      <c r="D37" s="1" t="s">
        <v>87</v>
      </c>
      <c r="E37" s="5" t="s">
        <v>0</v>
      </c>
      <c r="F37" s="8"/>
      <c r="G37" s="38">
        <f>Alusparameetrid!Y24</f>
        <v>1</v>
      </c>
      <c r="H37" s="8"/>
      <c r="I37" s="5"/>
    </row>
    <row r="38" spans="1:14" x14ac:dyDescent="0.2">
      <c r="A38" s="29"/>
      <c r="B38" s="9"/>
      <c r="C38" s="17"/>
      <c r="D38" s="1" t="s">
        <v>88</v>
      </c>
      <c r="E38" s="5" t="s">
        <v>11</v>
      </c>
      <c r="F38" s="8"/>
      <c r="G38" s="38">
        <f>Alusparameetrid!Y25</f>
        <v>0.9</v>
      </c>
      <c r="H38" s="8"/>
      <c r="I38" s="5"/>
    </row>
    <row r="39" spans="1:14" x14ac:dyDescent="0.2">
      <c r="A39" s="29"/>
      <c r="B39" s="9"/>
      <c r="C39" s="17"/>
      <c r="D39" s="1" t="s">
        <v>89</v>
      </c>
      <c r="E39" s="5" t="s">
        <v>52</v>
      </c>
      <c r="F39" s="8"/>
      <c r="G39" s="38">
        <f>Alusparameetrid!Y26</f>
        <v>0.8</v>
      </c>
      <c r="H39" s="8"/>
      <c r="I39" s="5"/>
    </row>
    <row r="40" spans="1:14" x14ac:dyDescent="0.2">
      <c r="A40" s="29"/>
      <c r="B40" s="9"/>
      <c r="C40" s="17"/>
      <c r="D40" s="1" t="s">
        <v>91</v>
      </c>
      <c r="E40" s="5" t="s">
        <v>53</v>
      </c>
      <c r="F40" s="8"/>
      <c r="G40" s="38">
        <f>Alusparameetrid!Y27</f>
        <v>0.7</v>
      </c>
      <c r="H40" s="8"/>
      <c r="I40" s="5"/>
    </row>
    <row r="41" spans="1:14" ht="13.5" thickBot="1" x14ac:dyDescent="0.25">
      <c r="A41" s="29"/>
      <c r="B41" s="13"/>
      <c r="C41" s="23"/>
      <c r="D41" s="10" t="s">
        <v>90</v>
      </c>
      <c r="E41" s="18" t="s">
        <v>79</v>
      </c>
      <c r="F41" s="15"/>
      <c r="G41" s="48">
        <f>Alusparameetrid!Y28</f>
        <v>1</v>
      </c>
      <c r="H41" s="15"/>
      <c r="I41" s="5"/>
    </row>
    <row r="42" spans="1:14" s="17" customFormat="1" ht="13.5" thickBot="1" x14ac:dyDescent="0.25">
      <c r="A42" s="29"/>
      <c r="B42" s="11" t="s">
        <v>12</v>
      </c>
      <c r="C42" s="22"/>
      <c r="D42" s="12"/>
      <c r="E42" s="19"/>
      <c r="F42" s="12"/>
      <c r="G42" s="35"/>
      <c r="H42" s="16"/>
      <c r="I42" s="5"/>
    </row>
    <row r="43" spans="1:14" ht="15.75" thickBot="1" x14ac:dyDescent="0.3">
      <c r="A43" s="29"/>
      <c r="B43" s="9"/>
      <c r="C43" s="17" t="s">
        <v>17</v>
      </c>
      <c r="D43" s="1" t="s">
        <v>18</v>
      </c>
      <c r="E43" s="1" t="s">
        <v>5</v>
      </c>
      <c r="F43" s="52" t="s">
        <v>4</v>
      </c>
      <c r="G43" s="7">
        <f>Alusparameetrid!Y30</f>
        <v>0.6</v>
      </c>
      <c r="H43" s="36">
        <f>IF($F$43="A",$G$43,IF($F$43="B",$G$44,IF($F$43="C",$G$45,IF(F43="D",G46,$G$47))))</f>
        <v>0.8</v>
      </c>
      <c r="I43" s="41"/>
    </row>
    <row r="44" spans="1:14" x14ac:dyDescent="0.2">
      <c r="A44" s="29"/>
      <c r="B44" s="9"/>
      <c r="C44" s="14"/>
      <c r="D44" s="1" t="s">
        <v>19</v>
      </c>
      <c r="E44" s="1" t="s">
        <v>4</v>
      </c>
      <c r="F44" s="1"/>
      <c r="G44" s="7">
        <f>Alusparameetrid!Y31</f>
        <v>0.8</v>
      </c>
      <c r="H44" s="8"/>
      <c r="I44" s="5"/>
    </row>
    <row r="45" spans="1:14" x14ac:dyDescent="0.2">
      <c r="A45" s="29"/>
      <c r="B45" s="9"/>
      <c r="C45" s="17"/>
      <c r="D45" s="1" t="s">
        <v>72</v>
      </c>
      <c r="E45" s="1" t="s">
        <v>0</v>
      </c>
      <c r="F45" s="5"/>
      <c r="G45" s="79">
        <f>Alusparameetrid!Y32</f>
        <v>0.9</v>
      </c>
      <c r="H45" s="8"/>
      <c r="I45" s="5"/>
    </row>
    <row r="46" spans="1:14" ht="15" x14ac:dyDescent="0.25">
      <c r="A46" s="29"/>
      <c r="B46" s="9"/>
      <c r="C46" s="17"/>
      <c r="D46" s="1" t="s">
        <v>20</v>
      </c>
      <c r="E46" s="1" t="s">
        <v>11</v>
      </c>
      <c r="F46" s="5"/>
      <c r="G46" s="79">
        <f>Alusparameetrid!Y33</f>
        <v>1</v>
      </c>
      <c r="H46" s="8"/>
      <c r="I46" s="5"/>
      <c r="N46" s="102"/>
    </row>
    <row r="47" spans="1:14" ht="15.75" thickBot="1" x14ac:dyDescent="0.3">
      <c r="A47" s="30"/>
      <c r="B47" s="13"/>
      <c r="C47" s="23"/>
      <c r="D47" s="10" t="s">
        <v>21</v>
      </c>
      <c r="E47" s="10" t="s">
        <v>52</v>
      </c>
      <c r="F47" s="18"/>
      <c r="G47" s="39">
        <f>Alusparameetrid!Y34</f>
        <v>1.2</v>
      </c>
      <c r="H47" s="15"/>
      <c r="I47" s="5"/>
      <c r="N47" s="102"/>
    </row>
    <row r="48" spans="1:14" s="17" customFormat="1" ht="15.75" thickBot="1" x14ac:dyDescent="0.3">
      <c r="A48" s="27" t="s">
        <v>31</v>
      </c>
      <c r="B48" s="24"/>
      <c r="C48" s="24"/>
      <c r="D48" s="12"/>
      <c r="E48" s="19"/>
      <c r="F48" s="19"/>
      <c r="G48" s="6"/>
      <c r="H48" s="8"/>
      <c r="I48" s="5"/>
      <c r="N48" s="102"/>
    </row>
    <row r="49" spans="1:14" s="17" customFormat="1" ht="15.75" thickBot="1" x14ac:dyDescent="0.3">
      <c r="A49" s="29"/>
      <c r="B49" s="11" t="s">
        <v>80</v>
      </c>
      <c r="C49" s="24"/>
      <c r="D49" s="12" t="s">
        <v>1</v>
      </c>
      <c r="E49" s="19" t="s">
        <v>5</v>
      </c>
      <c r="F49" s="52" t="s">
        <v>5</v>
      </c>
      <c r="G49" s="35">
        <f>Alusparameetrid!Y36</f>
        <v>0.8</v>
      </c>
      <c r="H49" s="46">
        <f>IF($F$49="A",$G$49,$G$50)</f>
        <v>0.8</v>
      </c>
      <c r="I49" s="41"/>
      <c r="N49" s="102"/>
    </row>
    <row r="50" spans="1:14" s="17" customFormat="1" ht="15.75" thickBot="1" x14ac:dyDescent="0.3">
      <c r="A50" s="29"/>
      <c r="B50" s="13"/>
      <c r="C50" s="23"/>
      <c r="D50" s="10" t="s">
        <v>3</v>
      </c>
      <c r="E50" s="18" t="s">
        <v>4</v>
      </c>
      <c r="F50" s="18"/>
      <c r="G50" s="48">
        <f>Alusparameetrid!Y37</f>
        <v>1</v>
      </c>
      <c r="H50" s="8"/>
      <c r="I50" s="5"/>
      <c r="N50" s="102"/>
    </row>
    <row r="51" spans="1:14" s="17" customFormat="1" ht="15.75" thickBot="1" x14ac:dyDescent="0.3">
      <c r="A51" s="27" t="s">
        <v>41</v>
      </c>
      <c r="B51" s="24"/>
      <c r="C51" s="22"/>
      <c r="D51" s="12"/>
      <c r="E51" s="19"/>
      <c r="F51" s="12"/>
      <c r="G51" s="35"/>
      <c r="H51" s="16"/>
      <c r="I51" s="5"/>
      <c r="N51" s="102"/>
    </row>
    <row r="52" spans="1:14" ht="15.75" thickBot="1" x14ac:dyDescent="0.3">
      <c r="A52" s="29"/>
      <c r="B52" s="11" t="s">
        <v>32</v>
      </c>
      <c r="C52" s="24"/>
      <c r="D52" s="12" t="s">
        <v>22</v>
      </c>
      <c r="E52" s="19" t="s">
        <v>5</v>
      </c>
      <c r="F52" s="52" t="s">
        <v>4</v>
      </c>
      <c r="G52" s="19">
        <f>Alusparameetrid!Y39</f>
        <v>1.4</v>
      </c>
      <c r="H52" s="46">
        <f>IF($F$52="A",$G$52,IF($F$52="B",$G$53,IF($F$52="C",$G$54,$G$55)))</f>
        <v>1</v>
      </c>
      <c r="I52" s="41"/>
      <c r="N52" s="102"/>
    </row>
    <row r="53" spans="1:14" ht="15" x14ac:dyDescent="0.25">
      <c r="A53" s="29"/>
      <c r="B53" s="9"/>
      <c r="C53" s="17"/>
      <c r="D53" s="1" t="s">
        <v>23</v>
      </c>
      <c r="E53" s="5" t="s">
        <v>4</v>
      </c>
      <c r="F53" s="8"/>
      <c r="G53" s="53">
        <f>Alusparameetrid!Y40</f>
        <v>1</v>
      </c>
      <c r="H53" s="8"/>
      <c r="I53" s="5"/>
      <c r="N53" s="102"/>
    </row>
    <row r="54" spans="1:14" ht="15" x14ac:dyDescent="0.25">
      <c r="A54" s="29"/>
      <c r="B54" s="9"/>
      <c r="C54" s="17"/>
      <c r="D54" s="1" t="s">
        <v>24</v>
      </c>
      <c r="E54" s="5" t="s">
        <v>0</v>
      </c>
      <c r="F54" s="8"/>
      <c r="G54" s="53">
        <f>Alusparameetrid!Y41</f>
        <v>0.9</v>
      </c>
      <c r="H54" s="8"/>
      <c r="I54" s="5"/>
      <c r="N54" s="102"/>
    </row>
    <row r="55" spans="1:14" ht="15" x14ac:dyDescent="0.25">
      <c r="A55" s="29"/>
      <c r="B55" s="9"/>
      <c r="C55" s="17"/>
      <c r="D55" s="1" t="s">
        <v>25</v>
      </c>
      <c r="E55" s="5" t="s">
        <v>11</v>
      </c>
      <c r="F55" s="8"/>
      <c r="G55" s="5">
        <f>Alusparameetrid!Y42</f>
        <v>0.7</v>
      </c>
      <c r="H55" s="8"/>
      <c r="I55" s="5"/>
      <c r="N55" s="102"/>
    </row>
    <row r="56" spans="1:14" ht="15.75" thickBot="1" x14ac:dyDescent="0.3">
      <c r="A56" s="29"/>
      <c r="B56" s="9"/>
      <c r="C56" s="17"/>
      <c r="D56" s="1"/>
      <c r="E56" s="5"/>
      <c r="F56" s="8"/>
      <c r="G56" s="5"/>
      <c r="H56" s="8"/>
      <c r="I56" s="5"/>
      <c r="N56" s="102"/>
    </row>
    <row r="57" spans="1:14" ht="15.75" thickBot="1" x14ac:dyDescent="0.3">
      <c r="A57" s="27" t="s">
        <v>26</v>
      </c>
      <c r="B57" s="24"/>
      <c r="C57" s="32"/>
      <c r="D57" s="12"/>
      <c r="E57" s="19"/>
      <c r="F57" s="12"/>
      <c r="G57" s="35"/>
      <c r="H57" s="16"/>
      <c r="I57" s="5"/>
      <c r="N57" s="101"/>
    </row>
    <row r="58" spans="1:14" ht="15.75" thickBot="1" x14ac:dyDescent="0.3">
      <c r="A58" s="29"/>
      <c r="B58" s="58" t="s">
        <v>27</v>
      </c>
      <c r="C58" s="24"/>
      <c r="D58" s="12" t="s">
        <v>28</v>
      </c>
      <c r="E58" s="19" t="s">
        <v>5</v>
      </c>
      <c r="F58" s="52" t="s">
        <v>4</v>
      </c>
      <c r="G58" s="35">
        <f>Alusparameetrid!Y45</f>
        <v>1.2</v>
      </c>
      <c r="H58" s="46">
        <f>IF($F$58="A",$G$58,IF($F$58="B",$G$59,$G$60))</f>
        <v>1</v>
      </c>
      <c r="I58" s="41"/>
      <c r="N58" s="101"/>
    </row>
    <row r="59" spans="1:14" ht="15" x14ac:dyDescent="0.25">
      <c r="A59" s="29"/>
      <c r="B59" s="9"/>
      <c r="C59" s="25"/>
      <c r="D59" s="1" t="s">
        <v>29</v>
      </c>
      <c r="E59" s="5" t="s">
        <v>4</v>
      </c>
      <c r="F59" s="8"/>
      <c r="G59" s="38">
        <f>Alusparameetrid!Y46</f>
        <v>1</v>
      </c>
      <c r="H59" s="8"/>
      <c r="I59" s="5"/>
      <c r="N59" s="101"/>
    </row>
    <row r="60" spans="1:14" ht="15.75" thickBot="1" x14ac:dyDescent="0.3">
      <c r="A60" s="29"/>
      <c r="B60" s="13"/>
      <c r="C60" s="33"/>
      <c r="D60" s="10" t="s">
        <v>30</v>
      </c>
      <c r="E60" s="18" t="s">
        <v>0</v>
      </c>
      <c r="F60" s="15"/>
      <c r="G60" s="37">
        <f>Alusparameetrid!Y47</f>
        <v>0.8</v>
      </c>
      <c r="H60" s="15"/>
      <c r="I60" s="5"/>
      <c r="N60" s="101"/>
    </row>
    <row r="61" spans="1:14" ht="15.75" thickBot="1" x14ac:dyDescent="0.3">
      <c r="A61" s="30"/>
      <c r="B61" s="13"/>
      <c r="C61" s="33" t="s">
        <v>70</v>
      </c>
      <c r="D61" s="10"/>
      <c r="E61" s="18" t="s">
        <v>71</v>
      </c>
      <c r="F61" s="52">
        <v>2</v>
      </c>
      <c r="G61" s="37"/>
      <c r="H61" s="57">
        <f>IF($F$61&gt;25,1.4,IF($F$61&gt;12,1,IF(F61&gt;8,0.8,0.6)))</f>
        <v>0.6</v>
      </c>
      <c r="I61" s="41"/>
      <c r="N61" s="101"/>
    </row>
    <row r="62" spans="1:14" ht="15.75" thickBot="1" x14ac:dyDescent="0.3">
      <c r="A62" s="27" t="s">
        <v>34</v>
      </c>
      <c r="B62" s="24"/>
      <c r="C62" s="32"/>
      <c r="D62" s="12"/>
      <c r="E62" s="19"/>
      <c r="F62" s="12"/>
      <c r="G62" s="35"/>
      <c r="H62" s="8"/>
      <c r="I62" s="5"/>
      <c r="N62" s="101"/>
    </row>
    <row r="63" spans="1:14" ht="15.75" thickBot="1" x14ac:dyDescent="0.3">
      <c r="A63" s="29"/>
      <c r="B63" s="11" t="s">
        <v>33</v>
      </c>
      <c r="C63" s="24"/>
      <c r="D63" s="12" t="s">
        <v>39</v>
      </c>
      <c r="E63" s="24" t="s">
        <v>9</v>
      </c>
      <c r="F63" s="52">
        <v>50</v>
      </c>
      <c r="G63" s="99"/>
      <c r="H63" s="16"/>
      <c r="I63" s="5"/>
      <c r="N63" s="101"/>
    </row>
    <row r="64" spans="1:14" ht="15.75" thickBot="1" x14ac:dyDescent="0.3">
      <c r="A64" s="30"/>
      <c r="B64" s="13"/>
      <c r="C64" s="23"/>
      <c r="D64" s="10" t="s">
        <v>97</v>
      </c>
      <c r="E64" s="18" t="s">
        <v>9</v>
      </c>
      <c r="F64" s="52">
        <v>52</v>
      </c>
      <c r="G64" s="82">
        <f>$F$64/F63</f>
        <v>1.04</v>
      </c>
      <c r="H64" s="47">
        <f>IF(G64&gt;1.15,1.1,IF(G64&gt;1,1,IF(G64&gt;0.9,0.8,0.6)))</f>
        <v>1</v>
      </c>
      <c r="I64" s="5"/>
      <c r="N64" s="101"/>
    </row>
    <row r="65" spans="1:14" ht="6.75" customHeight="1" x14ac:dyDescent="0.25">
      <c r="A65" s="31"/>
      <c r="B65" s="17"/>
      <c r="C65" s="21"/>
      <c r="D65" s="1"/>
      <c r="E65" s="34"/>
      <c r="F65" s="2"/>
      <c r="G65" s="34"/>
      <c r="H65" s="1"/>
      <c r="I65" s="20"/>
      <c r="N65" s="101"/>
    </row>
    <row r="66" spans="1:14" ht="16.5" thickBot="1" x14ac:dyDescent="0.3">
      <c r="C66" s="17"/>
      <c r="D66" s="1"/>
      <c r="E66" s="93" t="s">
        <v>57</v>
      </c>
      <c r="F66" s="94">
        <f>AVERAGE(H22:H64)</f>
        <v>0.9</v>
      </c>
      <c r="G66" s="42" t="s">
        <v>94</v>
      </c>
      <c r="H66" s="95">
        <f>INT(F66*H20)</f>
        <v>40</v>
      </c>
      <c r="N66" s="101"/>
    </row>
    <row r="67" spans="1:14" ht="16.5" thickBot="1" x14ac:dyDescent="0.3">
      <c r="G67" s="96" t="s">
        <v>95</v>
      </c>
      <c r="H67" s="97">
        <f>ROUND(H66/10,0)*10</f>
        <v>40</v>
      </c>
      <c r="I67" s="106" t="str">
        <f>IF(AND(H35&lt;=1,H67&gt;50),"Ülekäikude lahendus ei vasta piirkiirusele!","")</f>
        <v/>
      </c>
      <c r="N67" s="101"/>
    </row>
    <row r="68" spans="1:14" ht="15" x14ac:dyDescent="0.25">
      <c r="N68" s="101"/>
    </row>
    <row r="69" spans="1:14" ht="15" x14ac:dyDescent="0.25">
      <c r="F69" s="4" t="s">
        <v>92</v>
      </c>
      <c r="G69" s="90">
        <f>MIN(G22:G64)</f>
        <v>0.6</v>
      </c>
      <c r="N69" s="101"/>
    </row>
    <row r="70" spans="1:14" ht="15" x14ac:dyDescent="0.25">
      <c r="C70" s="21"/>
      <c r="D70" s="2"/>
      <c r="E70" s="1"/>
      <c r="F70" s="4" t="s">
        <v>93</v>
      </c>
      <c r="G70" s="90">
        <f>MAX(G22:G64)</f>
        <v>1.4</v>
      </c>
      <c r="I70" s="40"/>
      <c r="N70" s="101"/>
    </row>
    <row r="71" spans="1:14" ht="15" x14ac:dyDescent="0.25">
      <c r="C71" s="21"/>
      <c r="D71" s="2"/>
      <c r="E71" s="1"/>
      <c r="F71" s="1"/>
      <c r="G71" s="1"/>
      <c r="I71" s="40"/>
      <c r="N71" s="101"/>
    </row>
    <row r="72" spans="1:14" x14ac:dyDescent="0.2">
      <c r="C72" s="21"/>
      <c r="D72" s="2"/>
      <c r="E72" s="1"/>
      <c r="F72" s="1"/>
      <c r="G72" s="1"/>
      <c r="H72" s="1"/>
      <c r="I72" s="40"/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Pärnu Lai</vt:lpstr>
      <vt:lpstr>Pärnu Merimetsa</vt:lpstr>
      <vt:lpstr>Pärnu Karja</vt:lpstr>
      <vt:lpstr>Pärnu Mai</vt:lpstr>
      <vt:lpstr>Pärnu Riia</vt:lpstr>
      <vt:lpstr>Pärnu Haapsalu</vt:lpstr>
      <vt:lpstr>Tartu Võru</vt:lpstr>
      <vt:lpstr>Tartu Vabaduse</vt:lpstr>
      <vt:lpstr>Tartu Puiestee</vt:lpstr>
      <vt:lpstr>Tartu Ülikooli</vt:lpstr>
      <vt:lpstr>Tartu Sõpruse</vt:lpstr>
      <vt:lpstr>Tartu Jaama</vt:lpstr>
      <vt:lpstr>Viljandi Tallinna</vt:lpstr>
      <vt:lpstr>Viljandi Turu</vt:lpstr>
      <vt:lpstr>Viljandi Riia</vt:lpstr>
      <vt:lpstr>Viljandi Jakobsoni</vt:lpstr>
      <vt:lpstr>Viljandi Leola</vt:lpstr>
      <vt:lpstr>Narva Tallinna</vt:lpstr>
      <vt:lpstr>Narva Puskini</vt:lpstr>
      <vt:lpstr>Narva Kangelaste</vt:lpstr>
      <vt:lpstr>Narva Vestervalli</vt:lpstr>
      <vt:lpstr>Narva Tiimani</vt:lpstr>
      <vt:lpstr>Rapla Viljandi</vt:lpstr>
      <vt:lpstr>Rapla Tallinna</vt:lpstr>
      <vt:lpstr>Rapla Võsa</vt:lpstr>
      <vt:lpstr>Alusparameetrid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Dago</dc:creator>
  <cp:lastModifiedBy>Tanel Jairus</cp:lastModifiedBy>
  <dcterms:created xsi:type="dcterms:W3CDTF">2018-06-11T08:40:46Z</dcterms:created>
  <dcterms:modified xsi:type="dcterms:W3CDTF">2019-09-05T07:12:14Z</dcterms:modified>
</cp:coreProperties>
</file>